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  <c r="E57" i="1"/>
  <c r="F67" i="1" l="1"/>
  <c r="F70" i="1"/>
  <c r="F71" i="1"/>
  <c r="F80" i="1"/>
  <c r="F83" i="1"/>
  <c r="F102" i="1"/>
  <c r="F12" i="1"/>
  <c r="F16" i="1"/>
  <c r="F20" i="1"/>
  <c r="F24" i="1"/>
  <c r="F35" i="1"/>
  <c r="F8" i="1"/>
  <c r="E112" i="1"/>
  <c r="E111" i="1"/>
  <c r="E110" i="1"/>
  <c r="E108" i="1"/>
  <c r="E107" i="1"/>
  <c r="E106" i="1"/>
  <c r="E105" i="1"/>
  <c r="E104" i="1"/>
  <c r="E103" i="1"/>
  <c r="E102" i="1"/>
  <c r="E100" i="1"/>
  <c r="E99" i="1"/>
  <c r="E98" i="1"/>
  <c r="E97" i="1"/>
  <c r="E96" i="1"/>
  <c r="E95" i="1"/>
  <c r="E94" i="1"/>
  <c r="E92" i="1"/>
  <c r="E91" i="1"/>
  <c r="E90" i="1"/>
  <c r="E89" i="1"/>
  <c r="E88" i="1"/>
  <c r="E87" i="1"/>
  <c r="E86" i="1"/>
  <c r="E85" i="1"/>
  <c r="F85" i="1" s="1"/>
  <c r="E84" i="1"/>
  <c r="E83" i="1"/>
  <c r="E82" i="1"/>
  <c r="F82" i="1" s="1"/>
  <c r="E81" i="1"/>
  <c r="E80" i="1"/>
  <c r="E79" i="1"/>
  <c r="F79" i="1" s="1"/>
  <c r="E78" i="1"/>
  <c r="E77" i="1"/>
  <c r="F77" i="1" s="1"/>
  <c r="E76" i="1"/>
  <c r="F76" i="1" s="1"/>
  <c r="E75" i="1"/>
  <c r="E74" i="1"/>
  <c r="F74" i="1" s="1"/>
  <c r="E73" i="1"/>
  <c r="F73" i="1" s="1"/>
  <c r="E71" i="1"/>
  <c r="E70" i="1"/>
  <c r="E69" i="1"/>
  <c r="F69" i="1" s="1"/>
  <c r="E68" i="1"/>
  <c r="F68" i="1" s="1"/>
  <c r="E67" i="1"/>
  <c r="E66" i="1"/>
  <c r="F66" i="1" s="1"/>
  <c r="E65" i="1"/>
  <c r="F65" i="1" s="1"/>
  <c r="E64" i="1"/>
  <c r="F64" i="1" s="1"/>
  <c r="E62" i="1"/>
  <c r="E61" i="1"/>
  <c r="E56" i="1"/>
  <c r="E55" i="1"/>
  <c r="E54" i="1"/>
  <c r="E53" i="1"/>
  <c r="E52" i="1"/>
  <c r="E50" i="1"/>
  <c r="F50" i="1" s="1"/>
  <c r="E49" i="1"/>
  <c r="F49" i="1" s="1"/>
  <c r="E47" i="1"/>
  <c r="E46" i="1"/>
  <c r="F46" i="1" s="1"/>
  <c r="E45" i="1"/>
  <c r="E44" i="1"/>
  <c r="E43" i="1"/>
  <c r="E42" i="1"/>
  <c r="E41" i="1"/>
  <c r="E40" i="1"/>
  <c r="F40" i="1" s="1"/>
  <c r="E39" i="1"/>
  <c r="F39" i="1" s="1"/>
  <c r="E38" i="1"/>
  <c r="E37" i="1"/>
  <c r="E36" i="1"/>
  <c r="F36" i="1" s="1"/>
  <c r="E35" i="1"/>
  <c r="E34" i="1"/>
  <c r="E33" i="1"/>
  <c r="E32" i="1"/>
  <c r="E31" i="1"/>
  <c r="E30" i="1"/>
  <c r="F30" i="1" s="1"/>
  <c r="E29" i="1"/>
  <c r="F29" i="1" s="1"/>
  <c r="E28" i="1"/>
  <c r="F28" i="1" s="1"/>
  <c r="E27" i="1"/>
  <c r="E26" i="1"/>
  <c r="E25" i="1"/>
  <c r="F25" i="1" s="1"/>
  <c r="E24" i="1"/>
  <c r="E23" i="1"/>
  <c r="E22" i="1"/>
  <c r="E21" i="1"/>
  <c r="E20" i="1"/>
  <c r="E19" i="1"/>
  <c r="F19" i="1" s="1"/>
  <c r="E18" i="1"/>
  <c r="F18" i="1" s="1"/>
  <c r="E17" i="1"/>
  <c r="F17" i="1" s="1"/>
  <c r="E16" i="1"/>
  <c r="E15" i="1"/>
  <c r="F15" i="1" s="1"/>
  <c r="E14" i="1"/>
  <c r="F14" i="1" s="1"/>
  <c r="E13" i="1"/>
  <c r="F13" i="1" s="1"/>
  <c r="E12" i="1"/>
  <c r="E11" i="1"/>
  <c r="F11" i="1" s="1"/>
  <c r="E10" i="1"/>
  <c r="F10" i="1" s="1"/>
  <c r="E9" i="1"/>
  <c r="F9" i="1" s="1"/>
  <c r="E8" i="1"/>
</calcChain>
</file>

<file path=xl/sharedStrings.xml><?xml version="1.0" encoding="utf-8"?>
<sst xmlns="http://schemas.openxmlformats.org/spreadsheetml/2006/main" count="311" uniqueCount="199">
  <si>
    <t>Lp.</t>
  </si>
  <si>
    <t>Wyszczególnienie</t>
  </si>
  <si>
    <t>Dochody ogółem</t>
  </si>
  <si>
    <t>1.1</t>
  </si>
  <si>
    <t>Dochody bieżące</t>
  </si>
  <si>
    <t>1.1.1</t>
  </si>
  <si>
    <t>dochody z tytułu udziału we wpływach z podatku dochodowego od osób fizycznych</t>
  </si>
  <si>
    <t>1.1.2</t>
  </si>
  <si>
    <t>dochody z tytułu udziału we wpływach z podatku dochodowego od osób prawnych</t>
  </si>
  <si>
    <t>1.1.3</t>
  </si>
  <si>
    <t>podatki i opłaty</t>
  </si>
  <si>
    <t>1.1.3.1</t>
  </si>
  <si>
    <t>z podatku od nieruchomości</t>
  </si>
  <si>
    <t>1.1.4</t>
  </si>
  <si>
    <t>z subwencji ogólnej</t>
  </si>
  <si>
    <t>1.1.5</t>
  </si>
  <si>
    <t>z tytułu dotacji i środków przeznaczonych na cele bieżące</t>
  </si>
  <si>
    <t>1.2</t>
  </si>
  <si>
    <t>Dochody majątkowe, w tym</t>
  </si>
  <si>
    <t>1.2.1</t>
  </si>
  <si>
    <t>ze sprzedaży majątku</t>
  </si>
  <si>
    <t>1.2.2</t>
  </si>
  <si>
    <t>z tytułu dotacji oraz środków przeznaczonych na inwestycje</t>
  </si>
  <si>
    <t>Wydatki ogółem</t>
  </si>
  <si>
    <t>2.1</t>
  </si>
  <si>
    <t>Wydatki bieżące, w tym:</t>
  </si>
  <si>
    <t>2.1.1</t>
  </si>
  <si>
    <t>z tytułu poręczeń i gwarancji</t>
  </si>
  <si>
    <t>2.1.1.1</t>
  </si>
  <si>
    <t>w tym: gwarancje i poręczenia podlegające wyłączeniu z limitu spłaty zobowiązań, o którym mowa w art. 243 ustawy</t>
  </si>
  <si>
    <t>2.1.2</t>
  </si>
  <si>
    <t>na spłatę przejętych zobowiązań samodzielnego publicznego zakładu opieki zdrowotnej przekształconego na zasadach określonych w przepisach  o działalności leczniczej, w wysokości w jakiej nie podlegają sfinansowaniu dotacją z budżetu państwa</t>
  </si>
  <si>
    <t>2.1.3</t>
  </si>
  <si>
    <t>wydatki na obsługę długu, w tym:</t>
  </si>
  <si>
    <t>2.1.3.1</t>
  </si>
  <si>
    <t>odsetki i dyskonto określone w art. 243 ust. 1 ustawy, w tym:</t>
  </si>
  <si>
    <t>2.1.3.1.1</t>
  </si>
  <si>
    <t>odsetki i dyskonto podlegające wyłączeniu z limitu spłaty zobowiązań, o którym mowa w art. 243 ustawy, w terminie nie dłuższym niż 90 dni po zakończeniu programu, projektu lub zadania i otrzymaniu refundacji z tych środków (bez odsetek i dyskonta od zobowiązań na wkład krajowy)</t>
  </si>
  <si>
    <t>2.1.3.1.2</t>
  </si>
  <si>
    <t>odsetki i dyskonto podlegające wyłączeniu z limitu spłaty zobowiązań, o którym mowa w art. 243 ustawy, z tytułu zobowiązań  zaciągniętych na wkład krajowy</t>
  </si>
  <si>
    <t>2.2</t>
  </si>
  <si>
    <t>Wydatki majątkowe</t>
  </si>
  <si>
    <t>Wynik budżetu</t>
  </si>
  <si>
    <t>Przychody budżetu</t>
  </si>
  <si>
    <t>4.1</t>
  </si>
  <si>
    <t>Nadwyżka budżetowa z lat ubiegłych</t>
  </si>
  <si>
    <t>4.1.1</t>
  </si>
  <si>
    <t>w tym na pokrycie deficytu budżetu</t>
  </si>
  <si>
    <t>4.2</t>
  </si>
  <si>
    <t>Wolne środki, o których mowa w art. 217 ust.2 pkt 6 ustawy</t>
  </si>
  <si>
    <t>4.2.1</t>
  </si>
  <si>
    <t>4.3</t>
  </si>
  <si>
    <t>Kredyty, pożyczki, emisja papierów wartościowych</t>
  </si>
  <si>
    <t>4.3.1</t>
  </si>
  <si>
    <t>4.4</t>
  </si>
  <si>
    <t xml:space="preserve"> Inne przychody niezwiązane z zaciągnięciem długu</t>
  </si>
  <si>
    <t>4.4.1</t>
  </si>
  <si>
    <t>Rozchody budżetu</t>
  </si>
  <si>
    <t>5.1</t>
  </si>
  <si>
    <t>Spłaty rat kapitałowych kredytów i pożyczek oraz wykup papierów wartościowych</t>
  </si>
  <si>
    <t>5.1.1</t>
  </si>
  <si>
    <t>w tym łączna kwota przypadających na dany rok kwot ustawowych wyłączeń z limitu spłaty zobowiązań, o którym mowa w art. 243 ustawy, z tego:</t>
  </si>
  <si>
    <t>5.1.1.1</t>
  </si>
  <si>
    <t>kwota przypadających na dany rok kwot ustawowych wyłączeń określonych w art. 243 ust. 3 ustawy</t>
  </si>
  <si>
    <t>5.1.1.2</t>
  </si>
  <si>
    <t>kwota przypadających na dany rok kwot ustawowych wyłączeń określonych w art. 243 ust. 3a ustawy</t>
  </si>
  <si>
    <t>5.1.1.3</t>
  </si>
  <si>
    <t>kwota przypadających na dany rok kwot ustawowych wyłączeń innych niż określone w art. 243 ustawy</t>
  </si>
  <si>
    <t>5.2</t>
  </si>
  <si>
    <t xml:space="preserve"> Inne rozchody niezwiązane ze spłatą długu</t>
  </si>
  <si>
    <t>Kwota długu</t>
  </si>
  <si>
    <t>Kwota zobowiązań wynikających z przejęcia przez jednostkę samorządu terytorialnego zobowiązań po likwidowanych i przekształcanych jednostkach zaliczanych do sektora  finansów publicznych</t>
  </si>
  <si>
    <t>Relacja zrównoważenia wydatków bieżących, o której mowa w art. 242 ustawy</t>
  </si>
  <si>
    <t>x</t>
  </si>
  <si>
    <t>8.1</t>
  </si>
  <si>
    <t>Różnica między dochodami bieżącymi a  wydatkami bieżącymi</t>
  </si>
  <si>
    <t>8.2</t>
  </si>
  <si>
    <t>Różnica między dochodami bieżącymi, skorygowanymi o środki a wydatkami bieżącymi, pomniejszonymi  o wydatki</t>
  </si>
  <si>
    <t>Wskaźnik spłaty zobowiązań</t>
  </si>
  <si>
    <t>9.1</t>
  </si>
  <si>
    <t>Wskaźnik planowanej łącznej kwoty spłaty zobowiązań, o której mowa w art. 243 ust. 1 ustawy do dochodów, bez uwzględnienia zobowiązań związku współtworzonego przez jednostkę samorządu terytorialnego  i bez uwzględnienia ustawowych wyłączeń przypadających na dany rok.</t>
  </si>
  <si>
    <t>9.2</t>
  </si>
  <si>
    <t>Wskaźnik planowanej łącznej kwoty spłaty zobowiązań, o której mowa w art. 243 ust. 1 ustawy do dochodów, bez uwzględnienia zobowiązań związku współtworzonego przez jednostkę samorządu terytorialnego, po uwzględnieniu ustawowych wyłączeń przypadających na dany rok.</t>
  </si>
  <si>
    <t>9.3</t>
  </si>
  <si>
    <t>Kwota zobowiązań związku współtworzonego przez jednostkę samorządu terytorialnego przypadających do spłaty w danym roku budżetowym, podlegająca doliczeniu zgodnie z art. 244 ustawy</t>
  </si>
  <si>
    <t>9.4</t>
  </si>
  <si>
    <t>Wskaźnik planowanej łącznej kwoty spłaty zobowiązań, o której mowa w art. 243 ust. 1 ustawy do dochodów, po uwzględnieniu zobowiązań związku współtworzonego przez jednostkę samorządu terytorialnego oraz po uwzględnieniu ustawowych wyłączeń przypadających na dany rok</t>
  </si>
  <si>
    <t>9.5</t>
  </si>
  <si>
    <t>Wskaźnik dochodów bieżących powiększonych o dochody ze sprzedaży majątku oraz pomniejszonych o wydatki bieżące, do dochodów budżetu, ustalony dla danego roku (wskaźnik jednoroczny)</t>
  </si>
  <si>
    <t>9.6</t>
  </si>
  <si>
    <t xml:space="preserve">Dopuszczalny wskaźnik spłaty zobowiązań określony w art. 243 ustawy, po uwzględnieniu ustawowych wyłączeń , obliczony w oparciu o plan 3 kwartału roku poprzedzającego pierwszy rok prognozy (wskaźnik ustalony w oparciu o średnią arytmetyczną z 3 poprzednich lat) </t>
  </si>
  <si>
    <t>9.6.1</t>
  </si>
  <si>
    <t xml:space="preserve">Dopuszczalny wskaźnik spłaty zobowiązań określony w art. 243 ustawy, po uwzględnieniu ustawowych wyłączeń, obliczony w oparciu o wykonanie roku poprzedzającego pierwszy rok prognozy (wskaźnik ustalony w oparciu o średnią arytmetyczną z 3 poprzednich lat) </t>
  </si>
  <si>
    <t>9.7</t>
  </si>
  <si>
    <t>Informacja o spełnieniu wskaźnika spłaty zobowiązań określonego w art. 243 ustawy, po uwzględnieniu zobowiązań związku współtworzonego przez jednostkę samorządu terytorialnego oraz po uwzględnieniu ustawowych wyłączeń, obliczonego w oparciu o plan 3 kwartałów roku poprzedzającego rok budżetowy</t>
  </si>
  <si>
    <t>Spełniona</t>
  </si>
  <si>
    <t>9.7.1</t>
  </si>
  <si>
    <t>Informacja o spełnieniu wskaźnika spłaty zobowiązań określonego w art. 243 ustawy, po uwzględnieniu zobowiązań związku współtworzonego przez jednostkę samorządu terytorialnego oraz po uwzględnieniu ustawowych wyłączeń, obliczonego w oparciu o wykonanie roku poprzedzającego rok budżetowy</t>
  </si>
  <si>
    <t>Przeznaczenie prognozowanej nadwyżki budżetowej,  w tym na:</t>
  </si>
  <si>
    <t>10.1</t>
  </si>
  <si>
    <t>Spłaty kredytów, pożyczek i wykup papierów wartościowych</t>
  </si>
  <si>
    <t>Informacje uzupełniające o wybranych rodzajach wydatków budżetowych</t>
  </si>
  <si>
    <t>11.1</t>
  </si>
  <si>
    <t>Wydatki bieżące na wynagrodzenia i składki od nich naliczane</t>
  </si>
  <si>
    <t>11.2</t>
  </si>
  <si>
    <t>Wydatki związane z funkcjonowaniem organów jednostki samorządu terytorialnego</t>
  </si>
  <si>
    <t>11.3</t>
  </si>
  <si>
    <t>Wydatki objęte limitem, o którym mowa w art. 226 ust. 3 pkt 4 ustawy</t>
  </si>
  <si>
    <t>11.3.1</t>
  </si>
  <si>
    <t>bieżące</t>
  </si>
  <si>
    <t>11.3.2</t>
  </si>
  <si>
    <t>majątkowe</t>
  </si>
  <si>
    <t>11.4</t>
  </si>
  <si>
    <t xml:space="preserve">Wydatki inwestycyjne kontynuowane </t>
  </si>
  <si>
    <t>11.5</t>
  </si>
  <si>
    <t>Nowe wydatki inwestycyjne</t>
  </si>
  <si>
    <t>11.6</t>
  </si>
  <si>
    <t xml:space="preserve">Wydatki majątkowe w formie dotacji </t>
  </si>
  <si>
    <t>Finansowanie programów, projektów lub zadań realizowanych z udziałem środków, o których mowa w art. 5 ust. 1 pkt 2 i 3 ustawy</t>
  </si>
  <si>
    <t>12.1</t>
  </si>
  <si>
    <t>Dochody bieżące  na programy, projekty lub zadania finansowane z udziałem środków, o których mowa w art. 5 ust. 1 pkt 2 i 3 ustawy</t>
  </si>
  <si>
    <t>12.1.1</t>
  </si>
  <si>
    <t>-  w tym środki określone w art. 5 ust. 1 pkt 2 ustawy</t>
  </si>
  <si>
    <t>12.1.1.1</t>
  </si>
  <si>
    <t>- w tym środki określone w art. 5 ust. 1 pkt 2 ustawy wynikające wyłącznie z  zawartych umów na realizację programu, projektu lub zadania</t>
  </si>
  <si>
    <t>12.2</t>
  </si>
  <si>
    <t>Dochody majątkowe  na programy, projekty lub zadania finansowane z udziałem środków, o których mowa w art. 5 ust. 1 pkt 2 i 3 ustawy</t>
  </si>
  <si>
    <t>12.2.1</t>
  </si>
  <si>
    <t>12.2.1.1</t>
  </si>
  <si>
    <t>- w tym środki określone w art. 5 ust. 1 pkt 2 ustawy wynikające wyłącznie z zawartych umów na realizację programu, projektu lub zadania</t>
  </si>
  <si>
    <t>12.3</t>
  </si>
  <si>
    <t>Wydatki bieżące na programy, projekty lub zadania finansowane z udziałem środków, o których mowa w art. 5 ust. 1 pkt 2 i 3 ustawy</t>
  </si>
  <si>
    <t>12.3.1</t>
  </si>
  <si>
    <t xml:space="preserve">-  w tym finansowane środkami określonymi w art. 5 ust. 1 pkt 2 ustawy </t>
  </si>
  <si>
    <t>12.3.2</t>
  </si>
  <si>
    <t xml:space="preserve">Wydatki bieżące na realizację programu, projektu lub zadania wynikające wyłącznie z zawartych umów z podmiotem dysponującym środkami, o których mowa w art. 5 ust. 1 pkt 2 ustawy </t>
  </si>
  <si>
    <t>12.4</t>
  </si>
  <si>
    <t>Wydatki majątkowe na programy, projekty lub zadania finansowane z udziałem środków, o których mowa w art. 5 ust. 1 pkt 2 i 3 ustawy</t>
  </si>
  <si>
    <t>12.4.1</t>
  </si>
  <si>
    <t>-  w tym finansowane środkami określonymi w art. 5 ust. 1 pkt 2 ustawy</t>
  </si>
  <si>
    <t>12.4.2</t>
  </si>
  <si>
    <t xml:space="preserve">Wydatki majątkowe na realizację programu, projektu lub zadania wynikające wyłącznie z zawartych umów z podmiotem dysponującym środkami, o których mowa w art. 5 ust. 1 pkt 2 ustawy </t>
  </si>
  <si>
    <t>12.5</t>
  </si>
  <si>
    <t xml:space="preserve">Wydatki na wkład krajowy w związku z umową na realizację programu, projektu lub zadania finansowanego z udziałem środków, o których mowa w art. 5 ust. 1 pkt 2 ustawy bez względu na stopień finansowania tymi środkami </t>
  </si>
  <si>
    <t>12.5.1</t>
  </si>
  <si>
    <t>w tym w związku z już zawartą umową na realizację programu, projektu lub zadania</t>
  </si>
  <si>
    <t>12.6</t>
  </si>
  <si>
    <t>Wydatki na wkład krajowy w związku z zawartą po dniu 1 stycznia 2013 r. umową na realizację programu, projektu lub zadania finansowanego w co najmniej 60% środkami, o których mowa w art. 5 ust. 1 pkt 2 ustawy</t>
  </si>
  <si>
    <t>12.6.1</t>
  </si>
  <si>
    <t>12.7</t>
  </si>
  <si>
    <t xml:space="preserve">Przychody z tytułu kredytów, pożyczek, emisji papierów wartościowych powstające w związku z umową na realizację programu, projektu lub zadania finansowanego z udziałem środków, o których mowa w art. 5 ust. 1 pkt 2 ustawy bez względu na stopień finansowania tymi środkami </t>
  </si>
  <si>
    <t>12.7.1</t>
  </si>
  <si>
    <t>12.8</t>
  </si>
  <si>
    <t>Przychody z tytułu kredytów, pożyczek, emisji papierów wartościowych powstające w związku z zawartą po dniu 1 stycznia 2013 r. umową na realizację programu, projektu lub zadania finansowanego w co najmniej 60% środkami, o których mowa w art. 5 ust. 1 pkt 2 ustawy</t>
  </si>
  <si>
    <t>12.8.1</t>
  </si>
  <si>
    <t xml:space="preserve">Kwoty dotyczące przejęcia i spłaty zobowiązań po samodzielnych publicznych zakładach opieki zdrowotnej oraz pokrycia ujemnego wyniku </t>
  </si>
  <si>
    <t>13.1</t>
  </si>
  <si>
    <t>Kwota zobowiązań wynikających z przejęcia przez jednostkę samorządu terytorialnego zobowiązań po likwidowanych i przekształcanych samodzielnych zakładach opieki zdrowotnej</t>
  </si>
  <si>
    <t>13.2</t>
  </si>
  <si>
    <t>Dochody budżetowe z tytułu dotacji celowej z budżetu państwa, o której mowa w art. 196 ustawy z  dnia 15 kwietnia 2011 r.  o działalności leczniczej (Dz.U. Nr 112, poz. 654, z późn. zm.)</t>
  </si>
  <si>
    <t>13.3</t>
  </si>
  <si>
    <t>Wysokość zobowiązań podlegających umorzeniu, o którym mowa w art. 190 ustawy o działalności leczniczej</t>
  </si>
  <si>
    <t>13.4</t>
  </si>
  <si>
    <t>Wydatki na spłatę przejętych zobowiązań samodzielnego publicznego zakładu opieki zdrowotnej przekształconego na zasadach określonych w przepisach  o działalności leczniczej</t>
  </si>
  <si>
    <t>13.5</t>
  </si>
  <si>
    <t>Wydatki na spłatę przejętych zobowiązań samodzielnego publicznego zakładu opieki zdrowotnej likwidowanego na zasadach określonych w przepisach  o działalności leczniczej</t>
  </si>
  <si>
    <t>13.6</t>
  </si>
  <si>
    <t>Wydatki na spłatę zobowiązań samodzielnego publicznego zakładu opieki zdrowotnej przejętych do końca 2011 r. na podstawie przepisów o zakładach opieki zdrowotnej</t>
  </si>
  <si>
    <t>13.7</t>
  </si>
  <si>
    <t>Wydatki bieżące na pokrycie ujemnego wyniku finansowego samodzielnego publicznego zakładu opieki zdrowotnej</t>
  </si>
  <si>
    <t>Dane uzupełniające o długu i jego spłacie</t>
  </si>
  <si>
    <t>14.1</t>
  </si>
  <si>
    <t>Spłaty rat kapitałowych oraz wykup papierów wartościowych, o których mowa w pkt. 5.1., wynikające wyłącznie z tytułu zobowiązań już zaciągniętych</t>
  </si>
  <si>
    <t>14.2</t>
  </si>
  <si>
    <t>Kwota długu, którego planowana spłata dokona się z wydatków budżetu</t>
  </si>
  <si>
    <t>14.3</t>
  </si>
  <si>
    <t>Wydatki zmniejszające dług, w tym</t>
  </si>
  <si>
    <t>14.3.1</t>
  </si>
  <si>
    <t>spłata zobowiązań wymagalnych z lat poprzednich, innych niż w pkt 14.3.3</t>
  </si>
  <si>
    <t>14.3.2</t>
  </si>
  <si>
    <t>związane z umowami zaliczanymi do tytułów dłużnych wliczanych do państwowego długu publicznego</t>
  </si>
  <si>
    <t>14.3.3</t>
  </si>
  <si>
    <t>wypłaty z tytułu wymagalnych poręczeń i gwarancji</t>
  </si>
  <si>
    <t>14.4</t>
  </si>
  <si>
    <t>Wynik operacji niekasowych wpływających na kwotę długu ( m.in. umorzenia, różnice kursowe)</t>
  </si>
  <si>
    <t>Dane dotyczące emitowanych obligacji przychodowych</t>
  </si>
  <si>
    <t>15.1</t>
  </si>
  <si>
    <t>Środki z przedsięwzięcia gromadzone na rachunku bankowym,  w tym:</t>
  </si>
  <si>
    <t>15.1.1</t>
  </si>
  <si>
    <t>środki na zaspokojenie roszczeń obligatariuszy</t>
  </si>
  <si>
    <t>15.2</t>
  </si>
  <si>
    <t>Wydatki bieżące z tytułu świadczenia emitenta należnego obligatariuszom,  nieuwzględniane  w limicie spłaty zobowiązań, o którym mowa w art. 243 ustawy</t>
  </si>
  <si>
    <r>
      <t xml:space="preserve">Stopień niezachowania relacji określonych w art. 242-244 ustawy 
</t>
    </r>
    <r>
      <rPr>
        <b/>
        <sz val="8"/>
        <color indexed="10"/>
        <rFont val="Arial"/>
        <family val="2"/>
        <charset val="238"/>
      </rPr>
      <t>(dotyczy tylko JST objętych procedurą z art. 240a lub 240b)</t>
    </r>
  </si>
  <si>
    <t>Prognoza</t>
  </si>
  <si>
    <t>Wykonanie</t>
  </si>
  <si>
    <t>% wykonania</t>
  </si>
  <si>
    <t>Załącznik nr 10</t>
  </si>
  <si>
    <t>do Zarządzenia Nr 14/2017 Wójta Gminy Skąpe</t>
  </si>
  <si>
    <t>z dnia 24 marca 2017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</si>
</sst>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0.00%;[Red]\-0.00%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8"/>
      <color theme="1"/>
      <name val="Czcionka tekstu podstawowego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6"/>
      <color indexed="8"/>
      <name val="Arial"/>
      <family val="2"/>
      <charset val="238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0" fontId="16" fillId="0" borderId="0"/>
    <xf numFmtId="0" fontId="17" fillId="33" borderId="0" applyNumberFormat="0" applyBorder="0" applyAlignment="0" applyProtection="0"/>
    <xf numFmtId="0" fontId="1" fillId="10" borderId="0" applyNumberFormat="0" applyBorder="0" applyAlignment="0" applyProtection="0"/>
    <xf numFmtId="0" fontId="17" fillId="34" borderId="0" applyNumberFormat="0" applyBorder="0" applyAlignment="0" applyProtection="0"/>
    <xf numFmtId="0" fontId="1" fillId="14" borderId="0" applyNumberFormat="0" applyBorder="0" applyAlignment="0" applyProtection="0"/>
    <xf numFmtId="0" fontId="17" fillId="35" borderId="0" applyNumberFormat="0" applyBorder="0" applyAlignment="0" applyProtection="0"/>
    <xf numFmtId="0" fontId="1" fillId="18" borderId="0" applyNumberFormat="0" applyBorder="0" applyAlignment="0" applyProtection="0"/>
    <xf numFmtId="0" fontId="17" fillId="36" borderId="0" applyNumberFormat="0" applyBorder="0" applyAlignment="0" applyProtection="0"/>
    <xf numFmtId="0" fontId="1" fillId="22" borderId="0" applyNumberFormat="0" applyBorder="0" applyAlignment="0" applyProtection="0"/>
    <xf numFmtId="0" fontId="17" fillId="37" borderId="0" applyNumberFormat="0" applyBorder="0" applyAlignment="0" applyProtection="0"/>
    <xf numFmtId="0" fontId="1" fillId="26" borderId="0" applyNumberFormat="0" applyBorder="0" applyAlignment="0" applyProtection="0"/>
    <xf numFmtId="0" fontId="17" fillId="38" borderId="0" applyNumberFormat="0" applyBorder="0" applyAlignment="0" applyProtection="0"/>
    <xf numFmtId="0" fontId="1" fillId="30" borderId="0" applyNumberFormat="0" applyBorder="0" applyAlignment="0" applyProtection="0"/>
    <xf numFmtId="0" fontId="17" fillId="39" borderId="0" applyNumberFormat="0" applyBorder="0" applyAlignment="0" applyProtection="0"/>
    <xf numFmtId="0" fontId="1" fillId="11" borderId="0" applyNumberFormat="0" applyBorder="0" applyAlignment="0" applyProtection="0"/>
    <xf numFmtId="0" fontId="17" fillId="40" borderId="0" applyNumberFormat="0" applyBorder="0" applyAlignment="0" applyProtection="0"/>
    <xf numFmtId="0" fontId="1" fillId="15" borderId="0" applyNumberFormat="0" applyBorder="0" applyAlignment="0" applyProtection="0"/>
    <xf numFmtId="0" fontId="17" fillId="41" borderId="0" applyNumberFormat="0" applyBorder="0" applyAlignment="0" applyProtection="0"/>
    <xf numFmtId="0" fontId="1" fillId="19" borderId="0" applyNumberFormat="0" applyBorder="0" applyAlignment="0" applyProtection="0"/>
    <xf numFmtId="0" fontId="17" fillId="36" borderId="0" applyNumberFormat="0" applyBorder="0" applyAlignment="0" applyProtection="0"/>
    <xf numFmtId="0" fontId="1" fillId="23" borderId="0" applyNumberFormat="0" applyBorder="0" applyAlignment="0" applyProtection="0"/>
    <xf numFmtId="0" fontId="17" fillId="39" borderId="0" applyNumberFormat="0" applyBorder="0" applyAlignment="0" applyProtection="0"/>
    <xf numFmtId="0" fontId="1" fillId="27" borderId="0" applyNumberFormat="0" applyBorder="0" applyAlignment="0" applyProtection="0"/>
    <xf numFmtId="0" fontId="17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3" borderId="0" applyNumberFormat="0" applyBorder="0" applyAlignment="0" applyProtection="0"/>
    <xf numFmtId="0" fontId="15" fillId="12" borderId="0" applyNumberFormat="0" applyBorder="0" applyAlignment="0" applyProtection="0"/>
    <xf numFmtId="0" fontId="20" fillId="40" borderId="0" applyNumberFormat="0" applyBorder="0" applyAlignment="0" applyProtection="0"/>
    <xf numFmtId="0" fontId="15" fillId="16" borderId="0" applyNumberFormat="0" applyBorder="0" applyAlignment="0" applyProtection="0"/>
    <xf numFmtId="0" fontId="20" fillId="41" borderId="0" applyNumberFormat="0" applyBorder="0" applyAlignment="0" applyProtection="0"/>
    <xf numFmtId="0" fontId="15" fillId="20" borderId="0" applyNumberFormat="0" applyBorder="0" applyAlignment="0" applyProtection="0"/>
    <xf numFmtId="0" fontId="20" fillId="44" borderId="0" applyNumberFormat="0" applyBorder="0" applyAlignment="0" applyProtection="0"/>
    <xf numFmtId="0" fontId="15" fillId="24" borderId="0" applyNumberFormat="0" applyBorder="0" applyAlignment="0" applyProtection="0"/>
    <xf numFmtId="0" fontId="20" fillId="45" borderId="0" applyNumberFormat="0" applyBorder="0" applyAlignment="0" applyProtection="0"/>
    <xf numFmtId="0" fontId="15" fillId="28" borderId="0" applyNumberFormat="0" applyBorder="0" applyAlignment="0" applyProtection="0"/>
    <xf numFmtId="0" fontId="20" fillId="46" borderId="0" applyNumberFormat="0" applyBorder="0" applyAlignment="0" applyProtection="0"/>
    <xf numFmtId="0" fontId="15" fillId="32" borderId="0" applyNumberFormat="0" applyBorder="0" applyAlignment="0" applyProtection="0"/>
    <xf numFmtId="0" fontId="20" fillId="47" borderId="0" applyNumberFormat="0" applyBorder="0" applyAlignment="0" applyProtection="0"/>
    <xf numFmtId="0" fontId="15" fillId="9" borderId="0" applyNumberFormat="0" applyBorder="0" applyAlignment="0" applyProtection="0"/>
    <xf numFmtId="0" fontId="20" fillId="48" borderId="0" applyNumberFormat="0" applyBorder="0" applyAlignment="0" applyProtection="0"/>
    <xf numFmtId="0" fontId="15" fillId="13" borderId="0" applyNumberFormat="0" applyBorder="0" applyAlignment="0" applyProtection="0"/>
    <xf numFmtId="0" fontId="20" fillId="49" borderId="0" applyNumberFormat="0" applyBorder="0" applyAlignment="0" applyProtection="0"/>
    <xf numFmtId="0" fontId="15" fillId="17" borderId="0" applyNumberFormat="0" applyBorder="0" applyAlignment="0" applyProtection="0"/>
    <xf numFmtId="0" fontId="20" fillId="44" borderId="0" applyNumberFormat="0" applyBorder="0" applyAlignment="0" applyProtection="0"/>
    <xf numFmtId="0" fontId="15" fillId="21" borderId="0" applyNumberFormat="0" applyBorder="0" applyAlignment="0" applyProtection="0"/>
    <xf numFmtId="0" fontId="20" fillId="45" borderId="0" applyNumberFormat="0" applyBorder="0" applyAlignment="0" applyProtection="0"/>
    <xf numFmtId="0" fontId="15" fillId="25" borderId="0" applyNumberFormat="0" applyBorder="0" applyAlignment="0" applyProtection="0"/>
    <xf numFmtId="0" fontId="20" fillId="50" borderId="0" applyNumberFormat="0" applyBorder="0" applyAlignment="0" applyProtection="0"/>
    <xf numFmtId="0" fontId="15" fillId="29" borderId="0" applyNumberFormat="0" applyBorder="0" applyAlignment="0" applyProtection="0"/>
    <xf numFmtId="0" fontId="21" fillId="38" borderId="10" applyNumberFormat="0" applyAlignment="0" applyProtection="0"/>
    <xf numFmtId="0" fontId="7" fillId="5" borderId="4" applyNumberFormat="0" applyAlignment="0" applyProtection="0"/>
    <xf numFmtId="0" fontId="22" fillId="51" borderId="11" applyNumberFormat="0" applyAlignment="0" applyProtection="0"/>
    <xf numFmtId="0" fontId="8" fillId="6" borderId="5" applyNumberFormat="0" applyAlignment="0" applyProtection="0"/>
    <xf numFmtId="0" fontId="23" fillId="35" borderId="0" applyNumberFormat="0" applyBorder="0" applyAlignment="0" applyProtection="0"/>
    <xf numFmtId="0" fontId="5" fillId="2" borderId="0" applyNumberFormat="0" applyBorder="0" applyAlignment="0" applyProtection="0"/>
    <xf numFmtId="0" fontId="24" fillId="0" borderId="12" applyNumberFormat="0" applyFill="0" applyAlignment="0" applyProtection="0"/>
    <xf numFmtId="0" fontId="10" fillId="0" borderId="6" applyNumberFormat="0" applyFill="0" applyAlignment="0" applyProtection="0"/>
    <xf numFmtId="0" fontId="25" fillId="52" borderId="13" applyNumberFormat="0" applyAlignment="0" applyProtection="0"/>
    <xf numFmtId="0" fontId="11" fillId="7" borderId="7" applyNumberFormat="0" applyAlignment="0" applyProtection="0"/>
    <xf numFmtId="0" fontId="26" fillId="0" borderId="14" applyNumberFormat="0" applyFill="0" applyAlignment="0" applyProtection="0"/>
    <xf numFmtId="0" fontId="2" fillId="0" borderId="1" applyNumberFormat="0" applyFill="0" applyAlignment="0" applyProtection="0"/>
    <xf numFmtId="0" fontId="27" fillId="0" borderId="15" applyNumberFormat="0" applyFill="0" applyAlignment="0" applyProtection="0"/>
    <xf numFmtId="0" fontId="3" fillId="0" borderId="2" applyNumberFormat="0" applyFill="0" applyAlignment="0" applyProtection="0"/>
    <xf numFmtId="0" fontId="28" fillId="0" borderId="16" applyNumberFormat="0" applyFill="0" applyAlignment="0" applyProtection="0"/>
    <xf numFmtId="0" fontId="4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53" borderId="0" applyNumberFormat="0" applyBorder="0" applyAlignment="0" applyProtection="0"/>
    <xf numFmtId="0" fontId="36" fillId="4" borderId="0" applyNumberFormat="0" applyBorder="0" applyAlignment="0" applyProtection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9" fillId="0" borderId="0"/>
    <xf numFmtId="0" fontId="19" fillId="0" borderId="0"/>
    <xf numFmtId="0" fontId="18" fillId="0" borderId="0" applyProtection="0"/>
    <xf numFmtId="0" fontId="17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6" fillId="0" borderId="0"/>
    <xf numFmtId="0" fontId="30" fillId="51" borderId="10" applyNumberFormat="0" applyAlignment="0" applyProtection="0"/>
    <xf numFmtId="0" fontId="9" fillId="6" borderId="4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1" fillId="0" borderId="17" applyNumberFormat="0" applyFill="0" applyAlignment="0" applyProtection="0"/>
    <xf numFmtId="0" fontId="14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8" fillId="54" borderId="18" applyNumberFormat="0" applyFont="0" applyAlignment="0" applyProtection="0"/>
    <xf numFmtId="0" fontId="1" fillId="8" borderId="8" applyNumberFormat="0" applyFont="0" applyAlignment="0" applyProtection="0"/>
    <xf numFmtId="0" fontId="35" fillId="34" borderId="0" applyNumberFormat="0" applyBorder="0" applyAlignment="0" applyProtection="0"/>
    <xf numFmtId="0" fontId="6" fillId="3" borderId="0" applyNumberFormat="0" applyBorder="0" applyAlignment="0" applyProtection="0"/>
  </cellStyleXfs>
  <cellXfs count="36">
    <xf numFmtId="0" fontId="0" fillId="0" borderId="0" xfId="0"/>
    <xf numFmtId="0" fontId="43" fillId="0" borderId="0" xfId="0" applyFont="1"/>
    <xf numFmtId="0" fontId="43" fillId="0" borderId="0" xfId="0" applyFont="1" applyAlignment="1">
      <alignment horizontal="center" wrapText="1"/>
    </xf>
    <xf numFmtId="0" fontId="38" fillId="0" borderId="0" xfId="75" applyFont="1" applyAlignment="1">
      <alignment horizontal="center" wrapText="1"/>
    </xf>
    <xf numFmtId="0" fontId="43" fillId="0" borderId="0" xfId="0" applyFont="1" applyAlignment="1"/>
    <xf numFmtId="0" fontId="42" fillId="0" borderId="19" xfId="1" applyFont="1" applyBorder="1" applyAlignment="1" applyProtection="1">
      <alignment horizontal="center" vertical="center" wrapText="1"/>
      <protection locked="0"/>
    </xf>
    <xf numFmtId="0" fontId="43" fillId="0" borderId="19" xfId="1" applyFont="1" applyBorder="1" applyAlignment="1">
      <alignment horizontal="left" vertical="center"/>
    </xf>
    <xf numFmtId="0" fontId="43" fillId="0" borderId="19" xfId="1" applyFont="1" applyBorder="1" applyAlignment="1">
      <alignment horizontal="left" vertical="center" wrapText="1"/>
    </xf>
    <xf numFmtId="164" fontId="41" fillId="0" borderId="19" xfId="81" applyNumberFormat="1" applyFont="1" applyFill="1" applyBorder="1" applyAlignment="1">
      <alignment vertical="center" shrinkToFit="1"/>
    </xf>
    <xf numFmtId="164" fontId="42" fillId="0" borderId="19" xfId="81" applyNumberFormat="1" applyFont="1" applyFill="1" applyBorder="1" applyAlignment="1">
      <alignment horizontal="center" vertical="center" shrinkToFit="1"/>
    </xf>
    <xf numFmtId="165" fontId="41" fillId="0" borderId="19" xfId="81" applyNumberFormat="1" applyFont="1" applyFill="1" applyBorder="1" applyAlignment="1">
      <alignment vertical="center" shrinkToFit="1"/>
    </xf>
    <xf numFmtId="0" fontId="43" fillId="0" borderId="19" xfId="1" applyFont="1" applyBorder="1" applyAlignment="1" applyProtection="1">
      <alignment horizontal="left" vertical="center"/>
      <protection locked="0"/>
    </xf>
    <xf numFmtId="0" fontId="43" fillId="0" borderId="19" xfId="1" applyFont="1" applyBorder="1" applyAlignment="1" applyProtection="1">
      <alignment horizontal="left" vertical="center" wrapText="1"/>
      <protection locked="0"/>
    </xf>
    <xf numFmtId="0" fontId="41" fillId="0" borderId="19" xfId="81" applyNumberFormat="1" applyFont="1" applyFill="1" applyBorder="1" applyAlignment="1">
      <alignment horizontal="center" vertical="center" shrinkToFit="1"/>
    </xf>
    <xf numFmtId="0" fontId="43" fillId="0" borderId="19" xfId="1" quotePrefix="1" applyFont="1" applyBorder="1" applyAlignment="1">
      <alignment horizontal="left" vertical="center" wrapText="1"/>
    </xf>
    <xf numFmtId="0" fontId="42" fillId="56" borderId="19" xfId="1" applyFont="1" applyFill="1" applyBorder="1" applyAlignment="1" applyProtection="1">
      <alignment horizontal="center" vertical="center" wrapText="1"/>
      <protection locked="0"/>
    </xf>
    <xf numFmtId="0" fontId="43" fillId="56" borderId="0" xfId="0" applyFont="1" applyFill="1"/>
    <xf numFmtId="10" fontId="42" fillId="0" borderId="19" xfId="81" applyNumberFormat="1" applyFont="1" applyFill="1" applyBorder="1" applyAlignment="1">
      <alignment vertical="center" shrinkToFit="1"/>
    </xf>
    <xf numFmtId="0" fontId="44" fillId="55" borderId="19" xfId="1" applyFont="1" applyFill="1" applyBorder="1" applyAlignment="1">
      <alignment horizontal="left" vertical="center"/>
    </xf>
    <xf numFmtId="0" fontId="44" fillId="55" borderId="19" xfId="1" applyFont="1" applyFill="1" applyBorder="1" applyAlignment="1">
      <alignment vertical="center" wrapText="1"/>
    </xf>
    <xf numFmtId="164" fontId="42" fillId="55" borderId="19" xfId="81" applyNumberFormat="1" applyFont="1" applyFill="1" applyBorder="1" applyAlignment="1">
      <alignment vertical="center" shrinkToFit="1"/>
    </xf>
    <xf numFmtId="10" fontId="42" fillId="55" borderId="19" xfId="81" applyNumberFormat="1" applyFont="1" applyFill="1" applyBorder="1" applyAlignment="1">
      <alignment vertical="center" shrinkToFit="1"/>
    </xf>
    <xf numFmtId="164" fontId="42" fillId="55" borderId="19" xfId="81" applyNumberFormat="1" applyFont="1" applyFill="1" applyBorder="1" applyAlignment="1">
      <alignment horizontal="center" vertical="center" shrinkToFit="1"/>
    </xf>
    <xf numFmtId="0" fontId="44" fillId="55" borderId="19" xfId="1" applyFont="1" applyFill="1" applyBorder="1" applyAlignment="1">
      <alignment horizontal="left" vertical="center" wrapText="1"/>
    </xf>
    <xf numFmtId="0" fontId="44" fillId="55" borderId="19" xfId="85" applyFont="1" applyFill="1" applyBorder="1" applyAlignment="1">
      <alignment horizontal="left" vertical="center"/>
    </xf>
    <xf numFmtId="0" fontId="44" fillId="55" borderId="19" xfId="85" applyFont="1" applyFill="1" applyBorder="1" applyAlignment="1">
      <alignment vertical="center" wrapText="1"/>
    </xf>
    <xf numFmtId="0" fontId="43" fillId="0" borderId="19" xfId="75" applyFont="1" applyBorder="1" applyAlignment="1">
      <alignment horizontal="center" vertical="center" wrapText="1"/>
    </xf>
    <xf numFmtId="0" fontId="43" fillId="56" borderId="19" xfId="75" applyFont="1" applyFill="1" applyBorder="1" applyAlignment="1">
      <alignment horizontal="center" vertical="center" wrapText="1"/>
    </xf>
    <xf numFmtId="164" fontId="40" fillId="55" borderId="19" xfId="81" applyNumberFormat="1" applyFont="1" applyFill="1" applyBorder="1" applyAlignment="1">
      <alignment vertical="center" shrinkToFit="1"/>
    </xf>
    <xf numFmtId="164" fontId="39" fillId="56" borderId="19" xfId="81" applyNumberFormat="1" applyFont="1" applyFill="1" applyBorder="1" applyAlignment="1">
      <alignment vertical="center" shrinkToFit="1"/>
    </xf>
    <xf numFmtId="164" fontId="40" fillId="55" borderId="19" xfId="81" applyNumberFormat="1" applyFont="1" applyFill="1" applyBorder="1" applyAlignment="1">
      <alignment horizontal="center" vertical="center" shrinkToFit="1"/>
    </xf>
    <xf numFmtId="165" fontId="39" fillId="56" borderId="19" xfId="81" applyNumberFormat="1" applyFont="1" applyFill="1" applyBorder="1" applyAlignment="1">
      <alignment vertical="center" shrinkToFit="1"/>
    </xf>
    <xf numFmtId="164" fontId="40" fillId="56" borderId="19" xfId="81" applyNumberFormat="1" applyFont="1" applyFill="1" applyBorder="1" applyAlignment="1">
      <alignment horizontal="center" vertical="center" shrinkToFit="1"/>
    </xf>
    <xf numFmtId="0" fontId="38" fillId="0" borderId="19" xfId="75" applyFont="1" applyBorder="1" applyAlignment="1">
      <alignment horizontal="center" vertical="center" wrapText="1"/>
    </xf>
    <xf numFmtId="0" fontId="46" fillId="0" borderId="19" xfId="1" applyFont="1" applyBorder="1" applyAlignment="1" applyProtection="1">
      <alignment horizontal="center" vertical="center" textRotation="180" wrapText="1"/>
      <protection locked="0"/>
    </xf>
    <xf numFmtId="0" fontId="42" fillId="0" borderId="19" xfId="1" applyFont="1" applyBorder="1" applyAlignment="1" applyProtection="1">
      <alignment horizontal="center" vertical="center" wrapText="1"/>
      <protection locked="0"/>
    </xf>
  </cellXfs>
  <cellStyles count="109">
    <cellStyle name="20% - akcent 1 2" xfId="2"/>
    <cellStyle name="20% - akcent 1 3" xfId="3"/>
    <cellStyle name="20% - akcent 2 2" xfId="4"/>
    <cellStyle name="20% - akcent 2 3" xfId="5"/>
    <cellStyle name="20% - akcent 3 2" xfId="6"/>
    <cellStyle name="20% - akcent 3 3" xfId="7"/>
    <cellStyle name="20% - akcent 4 2" xfId="8"/>
    <cellStyle name="20% - akcent 4 3" xfId="9"/>
    <cellStyle name="20% - akcent 5 2" xfId="10"/>
    <cellStyle name="20% - akcent 5 3" xfId="11"/>
    <cellStyle name="20% - akcent 6 2" xfId="12"/>
    <cellStyle name="20% - akcent 6 3" xfId="13"/>
    <cellStyle name="40% - akcent 1 2" xfId="14"/>
    <cellStyle name="40% - akcent 1 3" xfId="15"/>
    <cellStyle name="40% - akcent 2 2" xfId="16"/>
    <cellStyle name="40% - akcent 2 3" xfId="17"/>
    <cellStyle name="40% - akcent 3 2" xfId="18"/>
    <cellStyle name="40% - akcent 3 3" xfId="19"/>
    <cellStyle name="40% - akcent 4 2" xfId="20"/>
    <cellStyle name="40% - akcent 4 3" xfId="21"/>
    <cellStyle name="40% - akcent 5 2" xfId="22"/>
    <cellStyle name="40% - akcent 5 3" xfId="23"/>
    <cellStyle name="40% - akcent 6 2" xfId="24"/>
    <cellStyle name="40% - akcent 6 3" xfId="25"/>
    <cellStyle name="60% - akcent 1 2" xfId="26"/>
    <cellStyle name="60% - akcent 1 3" xfId="27"/>
    <cellStyle name="60% - akcent 2 2" xfId="28"/>
    <cellStyle name="60% - akcent 2 3" xfId="29"/>
    <cellStyle name="60% - akcent 3 2" xfId="30"/>
    <cellStyle name="60% - akcent 3 3" xfId="31"/>
    <cellStyle name="60% - akcent 4 2" xfId="32"/>
    <cellStyle name="60% - akcent 4 3" xfId="33"/>
    <cellStyle name="60% - akcent 5 2" xfId="34"/>
    <cellStyle name="60% - akcent 5 3" xfId="35"/>
    <cellStyle name="60% - akcent 6 2" xfId="36"/>
    <cellStyle name="60% - akcent 6 3" xfId="37"/>
    <cellStyle name="Akcent 1 2" xfId="38"/>
    <cellStyle name="Akcent 1 3" xfId="39"/>
    <cellStyle name="Akcent 2 2" xfId="40"/>
    <cellStyle name="Akcent 2 3" xfId="41"/>
    <cellStyle name="Akcent 3 2" xfId="42"/>
    <cellStyle name="Akcent 3 3" xfId="43"/>
    <cellStyle name="Akcent 4 2" xfId="44"/>
    <cellStyle name="Akcent 4 3" xfId="45"/>
    <cellStyle name="Akcent 5 2" xfId="46"/>
    <cellStyle name="Akcent 5 3" xfId="47"/>
    <cellStyle name="Akcent 6 2" xfId="48"/>
    <cellStyle name="Akcent 6 3" xfId="49"/>
    <cellStyle name="Dane wejściowe 2" xfId="50"/>
    <cellStyle name="Dane wejściowe 3" xfId="51"/>
    <cellStyle name="Dane wyjściowe 2" xfId="52"/>
    <cellStyle name="Dane wyjściowe 3" xfId="53"/>
    <cellStyle name="Dobre 2" xfId="54"/>
    <cellStyle name="Dobre 3" xfId="55"/>
    <cellStyle name="Komórka połączona 2" xfId="56"/>
    <cellStyle name="Komórka połączona 3" xfId="57"/>
    <cellStyle name="Komórka zaznaczona 2" xfId="58"/>
    <cellStyle name="Komórka zaznaczona 3" xfId="59"/>
    <cellStyle name="Nagłówek 1 2" xfId="60"/>
    <cellStyle name="Nagłówek 1 3" xfId="61"/>
    <cellStyle name="Nagłówek 2 2" xfId="62"/>
    <cellStyle name="Nagłówek 2 3" xfId="63"/>
    <cellStyle name="Nagłówek 3 2" xfId="64"/>
    <cellStyle name="Nagłówek 3 3" xfId="65"/>
    <cellStyle name="Nagłówek 4 2" xfId="66"/>
    <cellStyle name="Nagłówek 4 3" xfId="67"/>
    <cellStyle name="Neutralne 2" xfId="68"/>
    <cellStyle name="Neutralne 3" xfId="69"/>
    <cellStyle name="Normalny" xfId="0" builtinId="0"/>
    <cellStyle name="Normalny 10" xfId="1"/>
    <cellStyle name="Normalny 2" xfId="70"/>
    <cellStyle name="Normalny 2 2" xfId="71"/>
    <cellStyle name="Normalny 2 3" xfId="72"/>
    <cellStyle name="Normalny 2 4" xfId="73"/>
    <cellStyle name="Normalny 2 5" xfId="74"/>
    <cellStyle name="Normalny 2 6" xfId="75"/>
    <cellStyle name="Normalny 2 7" xfId="76"/>
    <cellStyle name="Normalny 3" xfId="77"/>
    <cellStyle name="Normalny 4" xfId="78"/>
    <cellStyle name="Normalny 5" xfId="79"/>
    <cellStyle name="Normalny 6" xfId="80"/>
    <cellStyle name="Normalny 6 2" xfId="81"/>
    <cellStyle name="Normalny 7" xfId="82"/>
    <cellStyle name="Normalny 7 2" xfId="83"/>
    <cellStyle name="Normalny 8" xfId="84"/>
    <cellStyle name="Normalny 9" xfId="85"/>
    <cellStyle name="Obliczenia 2" xfId="86"/>
    <cellStyle name="Obliczenia 3" xfId="87"/>
    <cellStyle name="Procentowy 2" xfId="89"/>
    <cellStyle name="Procentowy 2 2" xfId="90"/>
    <cellStyle name="Procentowy 2 3" xfId="91"/>
    <cellStyle name="Procentowy 3" xfId="92"/>
    <cellStyle name="Procentowy 3 2" xfId="93"/>
    <cellStyle name="Procentowy 4" xfId="94"/>
    <cellStyle name="Procentowy 5" xfId="95"/>
    <cellStyle name="Procentowy 6" xfId="96"/>
    <cellStyle name="Procentowy 7" xfId="88"/>
    <cellStyle name="Suma 2" xfId="97"/>
    <cellStyle name="Suma 3" xfId="98"/>
    <cellStyle name="Tekst objaśnienia 2" xfId="99"/>
    <cellStyle name="Tekst objaśnienia 3" xfId="100"/>
    <cellStyle name="Tekst ostrzeżenia 2" xfId="101"/>
    <cellStyle name="Tekst ostrzeżenia 3" xfId="102"/>
    <cellStyle name="Tytuł 2" xfId="104"/>
    <cellStyle name="Tytuł 3" xfId="103"/>
    <cellStyle name="Uwaga 2" xfId="105"/>
    <cellStyle name="Uwaga 3" xfId="106"/>
    <cellStyle name="Złe 2" xfId="107"/>
    <cellStyle name="Złe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3"/>
  <sheetViews>
    <sheetView tabSelected="1" view="pageLayout" zoomScaleNormal="170" workbookViewId="0">
      <selection activeCell="E121" sqref="E121"/>
    </sheetView>
  </sheetViews>
  <sheetFormatPr defaultRowHeight="11.25"/>
  <cols>
    <col min="1" max="1" width="9.140625" style="1"/>
    <col min="2" max="2" width="6.140625" style="1" customWidth="1"/>
    <col min="3" max="3" width="30.42578125" style="4" customWidth="1"/>
    <col min="4" max="4" width="11.42578125" style="1" customWidth="1"/>
    <col min="5" max="5" width="10.7109375" style="16" customWidth="1"/>
    <col min="6" max="6" width="7.7109375" style="1" customWidth="1"/>
    <col min="7" max="16384" width="9.140625" style="1"/>
  </cols>
  <sheetData>
    <row r="2" spans="2:13">
      <c r="B2" s="1" t="s">
        <v>196</v>
      </c>
    </row>
    <row r="3" spans="2:13">
      <c r="B3" s="1" t="s">
        <v>197</v>
      </c>
    </row>
    <row r="4" spans="2:13">
      <c r="B4" s="1" t="s">
        <v>198</v>
      </c>
    </row>
    <row r="6" spans="2:13" s="2" customFormat="1" ht="15" customHeight="1">
      <c r="B6" s="33" t="s">
        <v>0</v>
      </c>
      <c r="C6" s="33" t="s">
        <v>1</v>
      </c>
      <c r="D6" s="5" t="s">
        <v>193</v>
      </c>
      <c r="E6" s="15" t="s">
        <v>194</v>
      </c>
      <c r="F6" s="34" t="s">
        <v>195</v>
      </c>
      <c r="G6" s="35" t="s">
        <v>193</v>
      </c>
      <c r="H6" s="35"/>
      <c r="I6" s="35"/>
      <c r="J6" s="35"/>
      <c r="K6" s="35"/>
      <c r="L6" s="35"/>
      <c r="M6" s="35"/>
    </row>
    <row r="7" spans="2:13" s="3" customFormat="1" ht="29.25" customHeight="1">
      <c r="B7" s="33"/>
      <c r="C7" s="33"/>
      <c r="D7" s="26">
        <v>2016</v>
      </c>
      <c r="E7" s="27">
        <v>2016</v>
      </c>
      <c r="F7" s="34"/>
      <c r="G7" s="26">
        <v>2017</v>
      </c>
      <c r="H7" s="26">
        <v>2018</v>
      </c>
      <c r="I7" s="26">
        <v>2019</v>
      </c>
      <c r="J7" s="26">
        <v>2020</v>
      </c>
      <c r="K7" s="26">
        <v>2021</v>
      </c>
      <c r="L7" s="26">
        <v>2022</v>
      </c>
      <c r="M7" s="26">
        <v>2023</v>
      </c>
    </row>
    <row r="8" spans="2:13" ht="12">
      <c r="B8" s="18">
        <v>1</v>
      </c>
      <c r="C8" s="19" t="s">
        <v>2</v>
      </c>
      <c r="D8" s="20">
        <v>24767319.77</v>
      </c>
      <c r="E8" s="28">
        <f>20979837.31</f>
        <v>20979837.309999999</v>
      </c>
      <c r="F8" s="21">
        <f>E8/D8</f>
        <v>0.84707741914861223</v>
      </c>
      <c r="G8" s="20">
        <v>35746883</v>
      </c>
      <c r="H8" s="20">
        <v>26000000</v>
      </c>
      <c r="I8" s="20">
        <v>26000000</v>
      </c>
      <c r="J8" s="20">
        <v>26000000</v>
      </c>
      <c r="K8" s="20">
        <v>26000000</v>
      </c>
      <c r="L8" s="20">
        <v>26000000</v>
      </c>
      <c r="M8" s="20">
        <v>26000000</v>
      </c>
    </row>
    <row r="9" spans="2:13" ht="12">
      <c r="B9" s="6" t="s">
        <v>3</v>
      </c>
      <c r="C9" s="7" t="s">
        <v>4</v>
      </c>
      <c r="D9" s="8">
        <v>20766774.77</v>
      </c>
      <c r="E9" s="29">
        <f>20204082.91</f>
        <v>20204082.91</v>
      </c>
      <c r="F9" s="17">
        <f t="shared" ref="F9:F71" si="0">E9/D9</f>
        <v>0.97290422483837635</v>
      </c>
      <c r="G9" s="8">
        <v>20100000</v>
      </c>
      <c r="H9" s="8">
        <v>20700000</v>
      </c>
      <c r="I9" s="8">
        <v>21300000</v>
      </c>
      <c r="J9" s="8">
        <v>21300000</v>
      </c>
      <c r="K9" s="8">
        <v>21300000</v>
      </c>
      <c r="L9" s="8">
        <v>21300000</v>
      </c>
      <c r="M9" s="8">
        <v>21300000</v>
      </c>
    </row>
    <row r="10" spans="2:13" ht="33.75">
      <c r="B10" s="6" t="s">
        <v>5</v>
      </c>
      <c r="C10" s="7" t="s">
        <v>6</v>
      </c>
      <c r="D10" s="8">
        <v>2366069</v>
      </c>
      <c r="E10" s="29">
        <f>2415744</f>
        <v>2415744</v>
      </c>
      <c r="F10" s="17">
        <f t="shared" si="0"/>
        <v>1.0209947385304485</v>
      </c>
      <c r="G10" s="8">
        <v>2189000</v>
      </c>
      <c r="H10" s="8">
        <v>2199000</v>
      </c>
      <c r="I10" s="8">
        <v>2232000</v>
      </c>
      <c r="J10" s="8">
        <v>2232000</v>
      </c>
      <c r="K10" s="8">
        <v>2232000</v>
      </c>
      <c r="L10" s="8">
        <v>2232000</v>
      </c>
      <c r="M10" s="8">
        <v>2232000</v>
      </c>
    </row>
    <row r="11" spans="2:13" ht="33.75">
      <c r="B11" s="6" t="s">
        <v>7</v>
      </c>
      <c r="C11" s="7" t="s">
        <v>8</v>
      </c>
      <c r="D11" s="8">
        <v>70000</v>
      </c>
      <c r="E11" s="29">
        <f>102171.26</f>
        <v>102171.26</v>
      </c>
      <c r="F11" s="17">
        <f t="shared" si="0"/>
        <v>1.4595894285714286</v>
      </c>
      <c r="G11" s="8">
        <v>71000</v>
      </c>
      <c r="H11" s="8">
        <v>71500</v>
      </c>
      <c r="I11" s="8">
        <v>72600</v>
      </c>
      <c r="J11" s="8">
        <v>72600</v>
      </c>
      <c r="K11" s="8">
        <v>72600</v>
      </c>
      <c r="L11" s="8">
        <v>72600</v>
      </c>
      <c r="M11" s="8">
        <v>72600</v>
      </c>
    </row>
    <row r="12" spans="2:13" ht="12">
      <c r="B12" s="6" t="s">
        <v>9</v>
      </c>
      <c r="C12" s="7" t="s">
        <v>10</v>
      </c>
      <c r="D12" s="8">
        <v>5081160</v>
      </c>
      <c r="E12" s="29">
        <f>4697038.1</f>
        <v>4697038.0999999996</v>
      </c>
      <c r="F12" s="17">
        <f t="shared" si="0"/>
        <v>0.92440271512804151</v>
      </c>
      <c r="G12" s="8">
        <v>5630057</v>
      </c>
      <c r="H12" s="8">
        <v>5724660.4500000002</v>
      </c>
      <c r="I12" s="8">
        <v>5810527</v>
      </c>
      <c r="J12" s="8">
        <v>5810527</v>
      </c>
      <c r="K12" s="8">
        <v>5810527</v>
      </c>
      <c r="L12" s="8">
        <v>5810527</v>
      </c>
      <c r="M12" s="8">
        <v>5810527</v>
      </c>
    </row>
    <row r="13" spans="2:13" ht="12">
      <c r="B13" s="6" t="s">
        <v>11</v>
      </c>
      <c r="C13" s="7" t="s">
        <v>12</v>
      </c>
      <c r="D13" s="8">
        <v>3150000</v>
      </c>
      <c r="E13" s="29">
        <f>2816590.52</f>
        <v>2816590.52</v>
      </c>
      <c r="F13" s="17">
        <f t="shared" si="0"/>
        <v>0.89415572063492066</v>
      </c>
      <c r="G13" s="8">
        <v>3586492</v>
      </c>
      <c r="H13" s="8">
        <v>3640221</v>
      </c>
      <c r="I13" s="8">
        <v>3694824</v>
      </c>
      <c r="J13" s="8">
        <v>3694824</v>
      </c>
      <c r="K13" s="8">
        <v>3694824</v>
      </c>
      <c r="L13" s="8">
        <v>3694824</v>
      </c>
      <c r="M13" s="8">
        <v>3694824</v>
      </c>
    </row>
    <row r="14" spans="2:13" ht="12">
      <c r="B14" s="6" t="s">
        <v>13</v>
      </c>
      <c r="C14" s="7" t="s">
        <v>14</v>
      </c>
      <c r="D14" s="8">
        <v>5330666</v>
      </c>
      <c r="E14" s="29">
        <f>5330666</f>
        <v>5330666</v>
      </c>
      <c r="F14" s="17">
        <f t="shared" si="0"/>
        <v>1</v>
      </c>
      <c r="G14" s="8">
        <v>5300000</v>
      </c>
      <c r="H14" s="8">
        <v>5350000</v>
      </c>
      <c r="I14" s="8">
        <v>5430000</v>
      </c>
      <c r="J14" s="8">
        <v>5430000</v>
      </c>
      <c r="K14" s="8">
        <v>5430000</v>
      </c>
      <c r="L14" s="8">
        <v>5430000</v>
      </c>
      <c r="M14" s="8">
        <v>5430000</v>
      </c>
    </row>
    <row r="15" spans="2:13" ht="22.5">
      <c r="B15" s="6" t="s">
        <v>15</v>
      </c>
      <c r="C15" s="7" t="s">
        <v>16</v>
      </c>
      <c r="D15" s="8">
        <v>6270425.7699999996</v>
      </c>
      <c r="E15" s="29">
        <f>6061125.26</f>
        <v>6061125.2599999998</v>
      </c>
      <c r="F15" s="17">
        <f t="shared" si="0"/>
        <v>0.96662100506773085</v>
      </c>
      <c r="G15" s="8">
        <v>2735000</v>
      </c>
      <c r="H15" s="8">
        <v>2990000</v>
      </c>
      <c r="I15" s="8">
        <v>3035000</v>
      </c>
      <c r="J15" s="8">
        <v>3035000</v>
      </c>
      <c r="K15" s="8">
        <v>3035000</v>
      </c>
      <c r="L15" s="8">
        <v>3035000</v>
      </c>
      <c r="M15" s="8">
        <v>3035000</v>
      </c>
    </row>
    <row r="16" spans="2:13" ht="12">
      <c r="B16" s="6" t="s">
        <v>17</v>
      </c>
      <c r="C16" s="7" t="s">
        <v>18</v>
      </c>
      <c r="D16" s="8">
        <v>4000545</v>
      </c>
      <c r="E16" s="29">
        <f>775754.4</f>
        <v>775754.4</v>
      </c>
      <c r="F16" s="17">
        <f t="shared" si="0"/>
        <v>0.19391217946554781</v>
      </c>
      <c r="G16" s="8">
        <v>15646883</v>
      </c>
      <c r="H16" s="8">
        <v>5300000</v>
      </c>
      <c r="I16" s="8">
        <v>4700000</v>
      </c>
      <c r="J16" s="8">
        <v>4700000</v>
      </c>
      <c r="K16" s="8">
        <v>4700000</v>
      </c>
      <c r="L16" s="8">
        <v>4700000</v>
      </c>
      <c r="M16" s="8">
        <v>4700000</v>
      </c>
    </row>
    <row r="17" spans="2:13" ht="12">
      <c r="B17" s="6" t="s">
        <v>19</v>
      </c>
      <c r="C17" s="7" t="s">
        <v>20</v>
      </c>
      <c r="D17" s="8">
        <v>896524</v>
      </c>
      <c r="E17" s="29">
        <f>586733.8</f>
        <v>586733.80000000005</v>
      </c>
      <c r="F17" s="17">
        <f t="shared" si="0"/>
        <v>0.65445409158037049</v>
      </c>
      <c r="G17" s="8">
        <v>400000</v>
      </c>
      <c r="H17" s="8">
        <v>400000</v>
      </c>
      <c r="I17" s="8">
        <v>400000</v>
      </c>
      <c r="J17" s="8">
        <v>400000</v>
      </c>
      <c r="K17" s="8">
        <v>400000</v>
      </c>
      <c r="L17" s="8">
        <v>400000</v>
      </c>
      <c r="M17" s="8">
        <v>400000</v>
      </c>
    </row>
    <row r="18" spans="2:13" ht="22.5">
      <c r="B18" s="6" t="s">
        <v>21</v>
      </c>
      <c r="C18" s="7" t="s">
        <v>22</v>
      </c>
      <c r="D18" s="8">
        <v>3104021</v>
      </c>
      <c r="E18" s="29">
        <f>177744.6</f>
        <v>177744.6</v>
      </c>
      <c r="F18" s="17">
        <f t="shared" si="0"/>
        <v>5.7262692488227372E-2</v>
      </c>
      <c r="G18" s="8">
        <v>15246883</v>
      </c>
      <c r="H18" s="8">
        <v>4900000</v>
      </c>
      <c r="I18" s="8">
        <v>4300000</v>
      </c>
      <c r="J18" s="8">
        <v>4300000</v>
      </c>
      <c r="K18" s="8">
        <v>4300000</v>
      </c>
      <c r="L18" s="8">
        <v>4300000</v>
      </c>
      <c r="M18" s="8">
        <v>4300000</v>
      </c>
    </row>
    <row r="19" spans="2:13" ht="12">
      <c r="B19" s="18">
        <v>2</v>
      </c>
      <c r="C19" s="19" t="s">
        <v>23</v>
      </c>
      <c r="D19" s="20">
        <v>25214202.77</v>
      </c>
      <c r="E19" s="28">
        <f>20108240.08</f>
        <v>20108240.079999998</v>
      </c>
      <c r="F19" s="21">
        <f t="shared" si="0"/>
        <v>0.79749656427467519</v>
      </c>
      <c r="G19" s="20">
        <v>35000000</v>
      </c>
      <c r="H19" s="20">
        <v>25600000</v>
      </c>
      <c r="I19" s="20">
        <v>25600000</v>
      </c>
      <c r="J19" s="20">
        <v>25600000</v>
      </c>
      <c r="K19" s="20">
        <v>25600000</v>
      </c>
      <c r="L19" s="20">
        <v>25600000</v>
      </c>
      <c r="M19" s="20">
        <v>25600000</v>
      </c>
    </row>
    <row r="20" spans="2:13" ht="12">
      <c r="B20" s="6" t="s">
        <v>24</v>
      </c>
      <c r="C20" s="7" t="s">
        <v>25</v>
      </c>
      <c r="D20" s="8">
        <v>19844818.780000001</v>
      </c>
      <c r="E20" s="29">
        <f>18452178.81</f>
        <v>18452178.809999999</v>
      </c>
      <c r="F20" s="17">
        <f t="shared" si="0"/>
        <v>0.92982349773818385</v>
      </c>
      <c r="G20" s="8">
        <v>18500000</v>
      </c>
      <c r="H20" s="8">
        <v>19000000</v>
      </c>
      <c r="I20" s="8">
        <v>19600000</v>
      </c>
      <c r="J20" s="8">
        <v>19600000</v>
      </c>
      <c r="K20" s="8">
        <v>19600000</v>
      </c>
      <c r="L20" s="8">
        <v>19600000</v>
      </c>
      <c r="M20" s="8">
        <v>19600000</v>
      </c>
    </row>
    <row r="21" spans="2:13" ht="12">
      <c r="B21" s="6" t="s">
        <v>26</v>
      </c>
      <c r="C21" s="7" t="s">
        <v>27</v>
      </c>
      <c r="D21" s="8">
        <v>0</v>
      </c>
      <c r="E21" s="29">
        <f>0</f>
        <v>0</v>
      </c>
      <c r="F21" s="17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spans="2:13" ht="45">
      <c r="B22" s="6" t="s">
        <v>28</v>
      </c>
      <c r="C22" s="7" t="s">
        <v>29</v>
      </c>
      <c r="D22" s="8">
        <v>0</v>
      </c>
      <c r="E22" s="29">
        <f>0</f>
        <v>0</v>
      </c>
      <c r="F22" s="17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2:13" ht="78.75">
      <c r="B23" s="6" t="s">
        <v>30</v>
      </c>
      <c r="C23" s="7" t="s">
        <v>31</v>
      </c>
      <c r="D23" s="8">
        <v>0</v>
      </c>
      <c r="E23" s="29">
        <f>0</f>
        <v>0</v>
      </c>
      <c r="F23" s="17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2:13" ht="12">
      <c r="B24" s="6" t="s">
        <v>32</v>
      </c>
      <c r="C24" s="7" t="s">
        <v>33</v>
      </c>
      <c r="D24" s="8">
        <v>136600</v>
      </c>
      <c r="E24" s="29">
        <f>91355.28</f>
        <v>91355.28</v>
      </c>
      <c r="F24" s="17">
        <f t="shared" si="0"/>
        <v>0.66877950219619331</v>
      </c>
      <c r="G24" s="8">
        <v>163000</v>
      </c>
      <c r="H24" s="8">
        <v>142000</v>
      </c>
      <c r="I24" s="8">
        <v>70000</v>
      </c>
      <c r="J24" s="8">
        <v>56000</v>
      </c>
      <c r="K24" s="8">
        <v>42000</v>
      </c>
      <c r="L24" s="8">
        <v>28000</v>
      </c>
      <c r="M24" s="8">
        <v>14000</v>
      </c>
    </row>
    <row r="25" spans="2:13" ht="22.5">
      <c r="B25" s="6" t="s">
        <v>34</v>
      </c>
      <c r="C25" s="7" t="s">
        <v>35</v>
      </c>
      <c r="D25" s="8">
        <v>103000</v>
      </c>
      <c r="E25" s="29">
        <f>75108.4</f>
        <v>75108.399999999994</v>
      </c>
      <c r="F25" s="17">
        <f t="shared" si="0"/>
        <v>0.72920776699029122</v>
      </c>
      <c r="G25" s="8">
        <v>160000</v>
      </c>
      <c r="H25" s="8">
        <v>142000</v>
      </c>
      <c r="I25" s="8">
        <v>70000</v>
      </c>
      <c r="J25" s="8">
        <v>56000</v>
      </c>
      <c r="K25" s="8">
        <v>42000</v>
      </c>
      <c r="L25" s="8">
        <v>28000</v>
      </c>
      <c r="M25" s="8">
        <v>14000</v>
      </c>
    </row>
    <row r="26" spans="2:13" ht="90">
      <c r="B26" s="6" t="s">
        <v>36</v>
      </c>
      <c r="C26" s="7" t="s">
        <v>37</v>
      </c>
      <c r="D26" s="8">
        <v>0</v>
      </c>
      <c r="E26" s="29">
        <f>38.4</f>
        <v>38.4</v>
      </c>
      <c r="F26" s="17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2:13" ht="56.25">
      <c r="B27" s="6" t="s">
        <v>38</v>
      </c>
      <c r="C27" s="7" t="s">
        <v>39</v>
      </c>
      <c r="D27" s="8">
        <v>0</v>
      </c>
      <c r="E27" s="29">
        <f>0</f>
        <v>0</v>
      </c>
      <c r="F27" s="17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2:13" ht="12">
      <c r="B28" s="6" t="s">
        <v>40</v>
      </c>
      <c r="C28" s="7" t="s">
        <v>41</v>
      </c>
      <c r="D28" s="8">
        <v>5369383.9900000002</v>
      </c>
      <c r="E28" s="29">
        <f>1656061.27</f>
        <v>1656061.27</v>
      </c>
      <c r="F28" s="17">
        <f t="shared" si="0"/>
        <v>0.30842667856950939</v>
      </c>
      <c r="G28" s="8">
        <v>16500000</v>
      </c>
      <c r="H28" s="8">
        <v>6600000</v>
      </c>
      <c r="I28" s="8">
        <v>6000000</v>
      </c>
      <c r="J28" s="8">
        <v>6000000</v>
      </c>
      <c r="K28" s="8">
        <v>6000000</v>
      </c>
      <c r="L28" s="8">
        <v>6000000</v>
      </c>
      <c r="M28" s="8">
        <v>6000000</v>
      </c>
    </row>
    <row r="29" spans="2:13" ht="12">
      <c r="B29" s="18">
        <v>3</v>
      </c>
      <c r="C29" s="19" t="s">
        <v>42</v>
      </c>
      <c r="D29" s="20">
        <v>-446883</v>
      </c>
      <c r="E29" s="28">
        <f>871597.23</f>
        <v>871597.23</v>
      </c>
      <c r="F29" s="21">
        <f t="shared" si="0"/>
        <v>-1.9503924517155498</v>
      </c>
      <c r="G29" s="20">
        <v>746883</v>
      </c>
      <c r="H29" s="20">
        <v>400000</v>
      </c>
      <c r="I29" s="20">
        <v>400000</v>
      </c>
      <c r="J29" s="20">
        <v>400000</v>
      </c>
      <c r="K29" s="20">
        <v>400000</v>
      </c>
      <c r="L29" s="20">
        <v>400000</v>
      </c>
      <c r="M29" s="20">
        <v>400000</v>
      </c>
    </row>
    <row r="30" spans="2:13" ht="12">
      <c r="B30" s="18">
        <v>4</v>
      </c>
      <c r="C30" s="19" t="s">
        <v>43</v>
      </c>
      <c r="D30" s="20">
        <v>1246883</v>
      </c>
      <c r="E30" s="28">
        <f>646761.63</f>
        <v>646761.63</v>
      </c>
      <c r="F30" s="21">
        <f t="shared" si="0"/>
        <v>0.51870274115534498</v>
      </c>
      <c r="G30" s="20">
        <v>500000</v>
      </c>
      <c r="H30" s="20">
        <v>600000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</row>
    <row r="31" spans="2:13" ht="12">
      <c r="B31" s="6" t="s">
        <v>44</v>
      </c>
      <c r="C31" s="7" t="s">
        <v>45</v>
      </c>
      <c r="D31" s="8">
        <v>0</v>
      </c>
      <c r="E31" s="29">
        <f>0</f>
        <v>0</v>
      </c>
      <c r="F31" s="17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spans="2:13" ht="12">
      <c r="B32" s="6" t="s">
        <v>46</v>
      </c>
      <c r="C32" s="7" t="s">
        <v>47</v>
      </c>
      <c r="D32" s="8">
        <v>0</v>
      </c>
      <c r="E32" s="29">
        <f>0</f>
        <v>0</v>
      </c>
      <c r="F32" s="17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2:13" ht="22.5">
      <c r="B33" s="6" t="s">
        <v>48</v>
      </c>
      <c r="C33" s="7" t="s">
        <v>49</v>
      </c>
      <c r="D33" s="8">
        <v>0</v>
      </c>
      <c r="E33" s="29">
        <f>371915.12</f>
        <v>371915.12</v>
      </c>
      <c r="F33" s="17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2:13" ht="12">
      <c r="B34" s="6" t="s">
        <v>50</v>
      </c>
      <c r="C34" s="7" t="s">
        <v>47</v>
      </c>
      <c r="D34" s="8">
        <v>0</v>
      </c>
      <c r="E34" s="29">
        <f>0</f>
        <v>0</v>
      </c>
      <c r="F34" s="17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</row>
    <row r="35" spans="2:13" ht="22.5">
      <c r="B35" s="6" t="s">
        <v>51</v>
      </c>
      <c r="C35" s="7" t="s">
        <v>52</v>
      </c>
      <c r="D35" s="8">
        <v>1246883</v>
      </c>
      <c r="E35" s="29">
        <f>274846.51</f>
        <v>274846.51</v>
      </c>
      <c r="F35" s="17">
        <f t="shared" si="0"/>
        <v>0.2204268644291405</v>
      </c>
      <c r="G35" s="8">
        <v>500000</v>
      </c>
      <c r="H35" s="8">
        <v>600000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2:13" ht="12">
      <c r="B36" s="6" t="s">
        <v>53</v>
      </c>
      <c r="C36" s="7" t="s">
        <v>47</v>
      </c>
      <c r="D36" s="8">
        <v>446883</v>
      </c>
      <c r="E36" s="29">
        <f>0</f>
        <v>0</v>
      </c>
      <c r="F36" s="17">
        <f t="shared" si="0"/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2:13" ht="22.5">
      <c r="B37" s="6" t="s">
        <v>54</v>
      </c>
      <c r="C37" s="7" t="s">
        <v>55</v>
      </c>
      <c r="D37" s="8">
        <v>0</v>
      </c>
      <c r="E37" s="29">
        <f>0</f>
        <v>0</v>
      </c>
      <c r="F37" s="17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2:13" ht="12">
      <c r="B38" s="6" t="s">
        <v>56</v>
      </c>
      <c r="C38" s="7" t="s">
        <v>47</v>
      </c>
      <c r="D38" s="8">
        <v>0</v>
      </c>
      <c r="E38" s="29">
        <f>0</f>
        <v>0</v>
      </c>
      <c r="F38" s="17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2:13" ht="12">
      <c r="B39" s="18">
        <v>5</v>
      </c>
      <c r="C39" s="19" t="s">
        <v>57</v>
      </c>
      <c r="D39" s="20">
        <v>800000</v>
      </c>
      <c r="E39" s="28">
        <f>800000</f>
        <v>800000</v>
      </c>
      <c r="F39" s="21">
        <f t="shared" si="0"/>
        <v>1</v>
      </c>
      <c r="G39" s="20">
        <v>1246883</v>
      </c>
      <c r="H39" s="20">
        <v>1000000</v>
      </c>
      <c r="I39" s="20">
        <v>400000</v>
      </c>
      <c r="J39" s="20">
        <v>400000</v>
      </c>
      <c r="K39" s="20">
        <v>400000</v>
      </c>
      <c r="L39" s="20">
        <v>400000</v>
      </c>
      <c r="M39" s="20">
        <v>400000</v>
      </c>
    </row>
    <row r="40" spans="2:13" ht="33.75">
      <c r="B40" s="6" t="s">
        <v>58</v>
      </c>
      <c r="C40" s="7" t="s">
        <v>59</v>
      </c>
      <c r="D40" s="8">
        <v>800000</v>
      </c>
      <c r="E40" s="29">
        <f>800000</f>
        <v>800000</v>
      </c>
      <c r="F40" s="17">
        <f t="shared" si="0"/>
        <v>1</v>
      </c>
      <c r="G40" s="8">
        <v>1246883</v>
      </c>
      <c r="H40" s="8">
        <v>1000000</v>
      </c>
      <c r="I40" s="8">
        <v>400000</v>
      </c>
      <c r="J40" s="8">
        <v>400000</v>
      </c>
      <c r="K40" s="8">
        <v>400000</v>
      </c>
      <c r="L40" s="8">
        <v>400000</v>
      </c>
      <c r="M40" s="8">
        <v>400000</v>
      </c>
    </row>
    <row r="41" spans="2:13" ht="45">
      <c r="B41" s="6" t="s">
        <v>60</v>
      </c>
      <c r="C41" s="7" t="s">
        <v>61</v>
      </c>
      <c r="D41" s="8">
        <v>0</v>
      </c>
      <c r="E41" s="29">
        <f>0</f>
        <v>0</v>
      </c>
      <c r="F41" s="17">
        <v>0</v>
      </c>
      <c r="G41" s="8">
        <v>346883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2:13" ht="33.75">
      <c r="B42" s="6" t="s">
        <v>62</v>
      </c>
      <c r="C42" s="7" t="s">
        <v>63</v>
      </c>
      <c r="D42" s="8">
        <v>0</v>
      </c>
      <c r="E42" s="29">
        <f>0</f>
        <v>0</v>
      </c>
      <c r="F42" s="17">
        <v>0</v>
      </c>
      <c r="G42" s="8">
        <v>346883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2:13" ht="33.75">
      <c r="B43" s="6" t="s">
        <v>64</v>
      </c>
      <c r="C43" s="7" t="s">
        <v>65</v>
      </c>
      <c r="D43" s="8">
        <v>0</v>
      </c>
      <c r="E43" s="29">
        <f>0</f>
        <v>0</v>
      </c>
      <c r="F43" s="17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2:13" ht="33.75">
      <c r="B44" s="6" t="s">
        <v>66</v>
      </c>
      <c r="C44" s="7" t="s">
        <v>67</v>
      </c>
      <c r="D44" s="8">
        <v>0</v>
      </c>
      <c r="E44" s="29">
        <f>0</f>
        <v>0</v>
      </c>
      <c r="F44" s="17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</row>
    <row r="45" spans="2:13" ht="22.5">
      <c r="B45" s="6" t="s">
        <v>68</v>
      </c>
      <c r="C45" s="7" t="s">
        <v>69</v>
      </c>
      <c r="D45" s="8">
        <v>0</v>
      </c>
      <c r="E45" s="29">
        <f>0</f>
        <v>0</v>
      </c>
      <c r="F45" s="17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2:13" ht="12">
      <c r="B46" s="18">
        <v>6</v>
      </c>
      <c r="C46" s="19" t="s">
        <v>70</v>
      </c>
      <c r="D46" s="20">
        <v>3146883</v>
      </c>
      <c r="E46" s="28">
        <f>2174846.51</f>
        <v>2174846.5099999998</v>
      </c>
      <c r="F46" s="21">
        <f t="shared" si="0"/>
        <v>0.69111133461269447</v>
      </c>
      <c r="G46" s="20">
        <v>2400000</v>
      </c>
      <c r="H46" s="20">
        <v>2000000</v>
      </c>
      <c r="I46" s="20">
        <v>1600000</v>
      </c>
      <c r="J46" s="20">
        <v>1200000</v>
      </c>
      <c r="K46" s="20">
        <v>800000</v>
      </c>
      <c r="L46" s="20">
        <v>400000</v>
      </c>
      <c r="M46" s="20">
        <v>0</v>
      </c>
    </row>
    <row r="47" spans="2:13" ht="78.75">
      <c r="B47" s="18">
        <v>7</v>
      </c>
      <c r="C47" s="19" t="s">
        <v>71</v>
      </c>
      <c r="D47" s="20">
        <v>0</v>
      </c>
      <c r="E47" s="28">
        <f>0</f>
        <v>0</v>
      </c>
      <c r="F47" s="21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</row>
    <row r="48" spans="2:13" ht="33.75">
      <c r="B48" s="18">
        <v>8</v>
      </c>
      <c r="C48" s="19" t="s">
        <v>72</v>
      </c>
      <c r="D48" s="22" t="s">
        <v>73</v>
      </c>
      <c r="E48" s="30" t="s">
        <v>73</v>
      </c>
      <c r="F48" s="30" t="s">
        <v>73</v>
      </c>
      <c r="G48" s="22" t="s">
        <v>73</v>
      </c>
      <c r="H48" s="22" t="s">
        <v>73</v>
      </c>
      <c r="I48" s="22" t="s">
        <v>73</v>
      </c>
      <c r="J48" s="22" t="s">
        <v>73</v>
      </c>
      <c r="K48" s="22" t="s">
        <v>73</v>
      </c>
      <c r="L48" s="22" t="s">
        <v>73</v>
      </c>
      <c r="M48" s="22" t="s">
        <v>73</v>
      </c>
    </row>
    <row r="49" spans="1:13" ht="22.5">
      <c r="B49" s="6" t="s">
        <v>74</v>
      </c>
      <c r="C49" s="7" t="s">
        <v>75</v>
      </c>
      <c r="D49" s="8">
        <v>921955.99</v>
      </c>
      <c r="E49" s="29">
        <f>1751904.1</f>
        <v>1751904.1</v>
      </c>
      <c r="F49" s="17">
        <f t="shared" si="0"/>
        <v>1.9002036095020112</v>
      </c>
      <c r="G49" s="8">
        <v>1600000</v>
      </c>
      <c r="H49" s="8">
        <v>1700000</v>
      </c>
      <c r="I49" s="8">
        <v>1700000</v>
      </c>
      <c r="J49" s="8">
        <v>1700000</v>
      </c>
      <c r="K49" s="8">
        <v>1700000</v>
      </c>
      <c r="L49" s="8">
        <v>1700000</v>
      </c>
      <c r="M49" s="8">
        <v>1700000</v>
      </c>
    </row>
    <row r="50" spans="1:13" ht="33.75">
      <c r="B50" s="6" t="s">
        <v>76</v>
      </c>
      <c r="C50" s="7" t="s">
        <v>77</v>
      </c>
      <c r="D50" s="8">
        <v>921955.99</v>
      </c>
      <c r="E50" s="29">
        <f>2123819.22</f>
        <v>2123819.2200000002</v>
      </c>
      <c r="F50" s="17">
        <f t="shared" si="0"/>
        <v>2.3036015200682196</v>
      </c>
      <c r="G50" s="8">
        <v>1600000</v>
      </c>
      <c r="H50" s="8">
        <v>1700000</v>
      </c>
      <c r="I50" s="8">
        <v>1700000</v>
      </c>
      <c r="J50" s="8">
        <v>1700000</v>
      </c>
      <c r="K50" s="8">
        <v>1700000</v>
      </c>
      <c r="L50" s="8">
        <v>1700000</v>
      </c>
      <c r="M50" s="8">
        <v>1700000</v>
      </c>
    </row>
    <row r="51" spans="1:13" ht="12">
      <c r="A51" s="16"/>
      <c r="B51" s="18">
        <v>9</v>
      </c>
      <c r="C51" s="19" t="s">
        <v>78</v>
      </c>
      <c r="D51" s="22" t="s">
        <v>73</v>
      </c>
      <c r="E51" s="30" t="s">
        <v>73</v>
      </c>
      <c r="F51" s="30" t="s">
        <v>73</v>
      </c>
      <c r="G51" s="22" t="s">
        <v>73</v>
      </c>
      <c r="H51" s="22" t="s">
        <v>73</v>
      </c>
      <c r="I51" s="22" t="s">
        <v>73</v>
      </c>
      <c r="J51" s="22" t="s">
        <v>73</v>
      </c>
      <c r="K51" s="22" t="s">
        <v>73</v>
      </c>
      <c r="L51" s="22" t="s">
        <v>73</v>
      </c>
      <c r="M51" s="22" t="s">
        <v>73</v>
      </c>
    </row>
    <row r="52" spans="1:13" ht="90">
      <c r="B52" s="6" t="s">
        <v>79</v>
      </c>
      <c r="C52" s="7" t="s">
        <v>80</v>
      </c>
      <c r="D52" s="10">
        <v>3.6499999999999998E-2</v>
      </c>
      <c r="E52" s="31">
        <f>0.0417</f>
        <v>4.1700000000000001E-2</v>
      </c>
      <c r="F52" s="32" t="s">
        <v>73</v>
      </c>
      <c r="G52" s="10">
        <v>3.9399999999999998E-2</v>
      </c>
      <c r="H52" s="10">
        <v>4.3900000000000002E-2</v>
      </c>
      <c r="I52" s="10">
        <v>1.8100000000000002E-2</v>
      </c>
      <c r="J52" s="10">
        <v>1.7500000000000002E-2</v>
      </c>
      <c r="K52" s="10">
        <v>1.7000000000000001E-2</v>
      </c>
      <c r="L52" s="10">
        <v>1.6500000000000001E-2</v>
      </c>
      <c r="M52" s="10">
        <v>1.5900000000000001E-2</v>
      </c>
    </row>
    <row r="53" spans="1:13" ht="90">
      <c r="B53" s="6" t="s">
        <v>81</v>
      </c>
      <c r="C53" s="7" t="s">
        <v>82</v>
      </c>
      <c r="D53" s="10">
        <v>3.6499999999999998E-2</v>
      </c>
      <c r="E53" s="31">
        <f>0.0417</f>
        <v>4.1700000000000001E-2</v>
      </c>
      <c r="F53" s="32" t="s">
        <v>73</v>
      </c>
      <c r="G53" s="10">
        <v>2.9700000000000001E-2</v>
      </c>
      <c r="H53" s="10">
        <v>4.3900000000000002E-2</v>
      </c>
      <c r="I53" s="10">
        <v>1.8100000000000002E-2</v>
      </c>
      <c r="J53" s="10">
        <v>1.7500000000000002E-2</v>
      </c>
      <c r="K53" s="10">
        <v>1.7000000000000001E-2</v>
      </c>
      <c r="L53" s="10">
        <v>1.6500000000000001E-2</v>
      </c>
      <c r="M53" s="10">
        <v>1.5900000000000001E-2</v>
      </c>
    </row>
    <row r="54" spans="1:13" ht="67.5">
      <c r="B54" s="6" t="s">
        <v>83</v>
      </c>
      <c r="C54" s="7" t="s">
        <v>84</v>
      </c>
      <c r="D54" s="8">
        <v>0</v>
      </c>
      <c r="E54" s="29">
        <f>0</f>
        <v>0</v>
      </c>
      <c r="F54" s="17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</row>
    <row r="55" spans="1:13" ht="90">
      <c r="B55" s="6" t="s">
        <v>85</v>
      </c>
      <c r="C55" s="7" t="s">
        <v>86</v>
      </c>
      <c r="D55" s="10">
        <v>3.6499999999999998E-2</v>
      </c>
      <c r="E55" s="31">
        <f>0.0417</f>
        <v>4.1700000000000001E-2</v>
      </c>
      <c r="F55" s="32" t="s">
        <v>73</v>
      </c>
      <c r="G55" s="10">
        <v>2.9700000000000001E-2</v>
      </c>
      <c r="H55" s="10">
        <v>4.3900000000000002E-2</v>
      </c>
      <c r="I55" s="10">
        <v>1.8100000000000002E-2</v>
      </c>
      <c r="J55" s="10">
        <v>1.7500000000000002E-2</v>
      </c>
      <c r="K55" s="10">
        <v>1.7000000000000001E-2</v>
      </c>
      <c r="L55" s="10">
        <v>1.6500000000000001E-2</v>
      </c>
      <c r="M55" s="10">
        <v>1.5900000000000001E-2</v>
      </c>
    </row>
    <row r="56" spans="1:13" ht="56.25">
      <c r="B56" s="11" t="s">
        <v>87</v>
      </c>
      <c r="C56" s="12" t="s">
        <v>88</v>
      </c>
      <c r="D56" s="10">
        <v>7.3400000000000007E-2</v>
      </c>
      <c r="E56" s="31">
        <f>0.1115</f>
        <v>0.1115</v>
      </c>
      <c r="F56" s="32" t="s">
        <v>73</v>
      </c>
      <c r="G56" s="10">
        <v>5.5899999999999998E-2</v>
      </c>
      <c r="H56" s="10">
        <v>8.0799999999999997E-2</v>
      </c>
      <c r="I56" s="10">
        <v>8.0799999999999997E-2</v>
      </c>
      <c r="J56" s="10">
        <v>8.0799999999999997E-2</v>
      </c>
      <c r="K56" s="10">
        <v>8.0799999999999997E-2</v>
      </c>
      <c r="L56" s="10">
        <v>8.0799999999999997E-2</v>
      </c>
      <c r="M56" s="10">
        <v>8.0799999999999997E-2</v>
      </c>
    </row>
    <row r="57" spans="1:13" ht="90">
      <c r="B57" s="6" t="s">
        <v>89</v>
      </c>
      <c r="C57" s="7" t="s">
        <v>90</v>
      </c>
      <c r="D57" s="10">
        <v>0.1452</v>
      </c>
      <c r="E57" s="31">
        <f>0.1443</f>
        <v>0.14430000000000001</v>
      </c>
      <c r="F57" s="32" t="s">
        <v>73</v>
      </c>
      <c r="G57" s="10">
        <v>0.13800000000000001</v>
      </c>
      <c r="H57" s="10">
        <v>8.6800000000000002E-2</v>
      </c>
      <c r="I57" s="10">
        <v>7.0000000000000007E-2</v>
      </c>
      <c r="J57" s="10">
        <v>7.2499999999999995E-2</v>
      </c>
      <c r="K57" s="10">
        <v>8.0799999999999997E-2</v>
      </c>
      <c r="L57" s="10">
        <v>8.0799999999999997E-2</v>
      </c>
      <c r="M57" s="10">
        <v>8.0799999999999997E-2</v>
      </c>
    </row>
    <row r="58" spans="1:13" ht="90">
      <c r="B58" s="6" t="s">
        <v>91</v>
      </c>
      <c r="C58" s="7" t="s">
        <v>92</v>
      </c>
      <c r="D58" s="10">
        <v>0.14430000000000001</v>
      </c>
      <c r="E58" s="31">
        <f>0.1443</f>
        <v>0.14430000000000001</v>
      </c>
      <c r="F58" s="32" t="s">
        <v>73</v>
      </c>
      <c r="G58" s="10">
        <v>0.1371</v>
      </c>
      <c r="H58" s="10">
        <v>8.5900000000000004E-2</v>
      </c>
      <c r="I58" s="10">
        <v>7.0000000000000007E-2</v>
      </c>
      <c r="J58" s="10">
        <v>7.2499999999999995E-2</v>
      </c>
      <c r="K58" s="10">
        <v>8.0799999999999997E-2</v>
      </c>
      <c r="L58" s="10">
        <v>8.0799999999999997E-2</v>
      </c>
      <c r="M58" s="10">
        <v>8.0799999999999997E-2</v>
      </c>
    </row>
    <row r="59" spans="1:13" ht="101.25">
      <c r="B59" s="6" t="s">
        <v>93</v>
      </c>
      <c r="C59" s="7" t="s">
        <v>94</v>
      </c>
      <c r="D59" s="13" t="s">
        <v>95</v>
      </c>
      <c r="E59" s="13" t="s">
        <v>95</v>
      </c>
      <c r="F59" s="9" t="s">
        <v>73</v>
      </c>
      <c r="G59" s="13" t="s">
        <v>95</v>
      </c>
      <c r="H59" s="13" t="s">
        <v>95</v>
      </c>
      <c r="I59" s="13" t="s">
        <v>95</v>
      </c>
      <c r="J59" s="13" t="s">
        <v>95</v>
      </c>
      <c r="K59" s="13" t="s">
        <v>95</v>
      </c>
      <c r="L59" s="13" t="s">
        <v>95</v>
      </c>
      <c r="M59" s="13" t="s">
        <v>95</v>
      </c>
    </row>
    <row r="60" spans="1:13" ht="101.25">
      <c r="B60" s="6" t="s">
        <v>96</v>
      </c>
      <c r="C60" s="7" t="s">
        <v>97</v>
      </c>
      <c r="D60" s="13" t="s">
        <v>95</v>
      </c>
      <c r="E60" s="13" t="s">
        <v>95</v>
      </c>
      <c r="F60" s="9" t="s">
        <v>73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</row>
    <row r="61" spans="1:13" ht="22.5">
      <c r="B61" s="18">
        <v>10</v>
      </c>
      <c r="C61" s="19" t="s">
        <v>98</v>
      </c>
      <c r="D61" s="20">
        <v>0</v>
      </c>
      <c r="E61" s="28">
        <f>0</f>
        <v>0</v>
      </c>
      <c r="F61" s="21">
        <v>0</v>
      </c>
      <c r="G61" s="20">
        <v>746883</v>
      </c>
      <c r="H61" s="20">
        <v>400000</v>
      </c>
      <c r="I61" s="20">
        <v>400000</v>
      </c>
      <c r="J61" s="20">
        <v>400000</v>
      </c>
      <c r="K61" s="20">
        <v>400000</v>
      </c>
      <c r="L61" s="20">
        <v>400000</v>
      </c>
      <c r="M61" s="20">
        <v>400000</v>
      </c>
    </row>
    <row r="62" spans="1:13" ht="22.5">
      <c r="B62" s="6" t="s">
        <v>99</v>
      </c>
      <c r="C62" s="7" t="s">
        <v>100</v>
      </c>
      <c r="D62" s="8">
        <v>0</v>
      </c>
      <c r="E62" s="29">
        <f>800000</f>
        <v>800000</v>
      </c>
      <c r="F62" s="17">
        <v>0</v>
      </c>
      <c r="G62" s="8">
        <v>746883</v>
      </c>
      <c r="H62" s="8">
        <v>400000</v>
      </c>
      <c r="I62" s="8">
        <v>400000</v>
      </c>
      <c r="J62" s="8">
        <v>400000</v>
      </c>
      <c r="K62" s="8">
        <v>400000</v>
      </c>
      <c r="L62" s="8">
        <v>400000</v>
      </c>
      <c r="M62" s="8">
        <v>400000</v>
      </c>
    </row>
    <row r="63" spans="1:13" ht="33.75">
      <c r="B63" s="18">
        <v>11</v>
      </c>
      <c r="C63" s="19" t="s">
        <v>101</v>
      </c>
      <c r="D63" s="22" t="s">
        <v>73</v>
      </c>
      <c r="E63" s="30" t="s">
        <v>73</v>
      </c>
      <c r="F63" s="22" t="s">
        <v>73</v>
      </c>
      <c r="G63" s="22" t="s">
        <v>73</v>
      </c>
      <c r="H63" s="22" t="s">
        <v>73</v>
      </c>
      <c r="I63" s="22" t="s">
        <v>73</v>
      </c>
      <c r="J63" s="22" t="s">
        <v>73</v>
      </c>
      <c r="K63" s="22" t="s">
        <v>73</v>
      </c>
      <c r="L63" s="22" t="s">
        <v>73</v>
      </c>
      <c r="M63" s="22" t="s">
        <v>73</v>
      </c>
    </row>
    <row r="64" spans="1:13" ht="22.5">
      <c r="B64" s="6" t="s">
        <v>102</v>
      </c>
      <c r="C64" s="7" t="s">
        <v>103</v>
      </c>
      <c r="D64" s="8">
        <v>7174295.25</v>
      </c>
      <c r="E64" s="29">
        <f>6988091.59</f>
        <v>6988091.5899999999</v>
      </c>
      <c r="F64" s="17">
        <f t="shared" si="0"/>
        <v>0.97404572107622689</v>
      </c>
      <c r="G64" s="8">
        <v>7654596</v>
      </c>
      <c r="H64" s="8">
        <v>7914615</v>
      </c>
      <c r="I64" s="8">
        <v>8033334</v>
      </c>
      <c r="J64" s="8">
        <v>8153800</v>
      </c>
      <c r="K64" s="8">
        <v>8153800</v>
      </c>
      <c r="L64" s="8">
        <v>8153800</v>
      </c>
      <c r="M64" s="8">
        <v>8153800</v>
      </c>
    </row>
    <row r="65" spans="2:13" ht="33.75">
      <c r="B65" s="6" t="s">
        <v>104</v>
      </c>
      <c r="C65" s="7" t="s">
        <v>105</v>
      </c>
      <c r="D65" s="8">
        <v>2014032.74</v>
      </c>
      <c r="E65" s="29">
        <f>1777324.01</f>
        <v>1777324.01</v>
      </c>
      <c r="F65" s="17">
        <f t="shared" si="0"/>
        <v>0.88247026709208309</v>
      </c>
      <c r="G65" s="8">
        <v>2013000</v>
      </c>
      <c r="H65" s="8">
        <v>2056000</v>
      </c>
      <c r="I65" s="8">
        <v>2086000</v>
      </c>
      <c r="J65" s="8">
        <v>2086000</v>
      </c>
      <c r="K65" s="8">
        <v>2086000</v>
      </c>
      <c r="L65" s="8">
        <v>2086000</v>
      </c>
      <c r="M65" s="8">
        <v>2086000</v>
      </c>
    </row>
    <row r="66" spans="2:13" ht="22.5">
      <c r="B66" s="6" t="s">
        <v>106</v>
      </c>
      <c r="C66" s="7" t="s">
        <v>107</v>
      </c>
      <c r="D66" s="8">
        <v>359274.6</v>
      </c>
      <c r="E66" s="29">
        <f>167873.6</f>
        <v>167873.6</v>
      </c>
      <c r="F66" s="17">
        <f t="shared" si="0"/>
        <v>0.46725707856887189</v>
      </c>
      <c r="G66" s="8">
        <v>16468713.59</v>
      </c>
      <c r="H66" s="8">
        <v>1493500</v>
      </c>
      <c r="I66" s="8">
        <v>3696500</v>
      </c>
      <c r="J66" s="8">
        <v>3445000</v>
      </c>
      <c r="K66" s="8">
        <v>0</v>
      </c>
      <c r="L66" s="8">
        <v>0</v>
      </c>
      <c r="M66" s="8">
        <v>0</v>
      </c>
    </row>
    <row r="67" spans="2:13" ht="12">
      <c r="B67" s="6" t="s">
        <v>108</v>
      </c>
      <c r="C67" s="7" t="s">
        <v>109</v>
      </c>
      <c r="D67" s="8">
        <v>145062.5</v>
      </c>
      <c r="E67" s="29">
        <f>0</f>
        <v>0</v>
      </c>
      <c r="F67" s="17">
        <f t="shared" si="0"/>
        <v>0</v>
      </c>
      <c r="G67" s="8">
        <v>125665.12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</row>
    <row r="68" spans="2:13" ht="12">
      <c r="B68" s="6" t="s">
        <v>110</v>
      </c>
      <c r="C68" s="7" t="s">
        <v>111</v>
      </c>
      <c r="D68" s="8">
        <v>214212.1</v>
      </c>
      <c r="E68" s="29">
        <f>167873.6</f>
        <v>167873.6</v>
      </c>
      <c r="F68" s="17">
        <f t="shared" si="0"/>
        <v>0.78367935331384175</v>
      </c>
      <c r="G68" s="8">
        <v>16343048.470000001</v>
      </c>
      <c r="H68" s="8">
        <v>1493500</v>
      </c>
      <c r="I68" s="8">
        <v>3696500</v>
      </c>
      <c r="J68" s="8">
        <v>3445000</v>
      </c>
      <c r="K68" s="8">
        <v>0</v>
      </c>
      <c r="L68" s="8">
        <v>0</v>
      </c>
      <c r="M68" s="8">
        <v>0</v>
      </c>
    </row>
    <row r="69" spans="2:13" ht="12">
      <c r="B69" s="6" t="s">
        <v>112</v>
      </c>
      <c r="C69" s="7" t="s">
        <v>113</v>
      </c>
      <c r="D69" s="8">
        <v>80000</v>
      </c>
      <c r="E69" s="29">
        <f>76130.25</f>
        <v>76130.25</v>
      </c>
      <c r="F69" s="17">
        <f t="shared" si="0"/>
        <v>0.95162812500000005</v>
      </c>
      <c r="G69" s="8">
        <v>3271168.79</v>
      </c>
      <c r="H69" s="8">
        <v>1233500</v>
      </c>
      <c r="I69" s="8">
        <v>3656500</v>
      </c>
      <c r="J69" s="8">
        <v>3445000</v>
      </c>
      <c r="K69" s="8">
        <v>0</v>
      </c>
      <c r="L69" s="8">
        <v>0</v>
      </c>
      <c r="M69" s="8">
        <v>0</v>
      </c>
    </row>
    <row r="70" spans="2:13" ht="12">
      <c r="B70" s="6" t="s">
        <v>114</v>
      </c>
      <c r="C70" s="7" t="s">
        <v>115</v>
      </c>
      <c r="D70" s="8">
        <v>5210383.99</v>
      </c>
      <c r="E70" s="29">
        <f>1498330.86</f>
        <v>1498330.86</v>
      </c>
      <c r="F70" s="17">
        <f t="shared" si="0"/>
        <v>0.28756630276687151</v>
      </c>
      <c r="G70" s="8">
        <v>12728831.210000001</v>
      </c>
      <c r="H70" s="8">
        <v>5366500</v>
      </c>
      <c r="I70" s="8">
        <v>2343500</v>
      </c>
      <c r="J70" s="8">
        <v>2555000</v>
      </c>
      <c r="K70" s="8">
        <v>6000000</v>
      </c>
      <c r="L70" s="8">
        <v>6000000</v>
      </c>
      <c r="M70" s="8">
        <v>6000000</v>
      </c>
    </row>
    <row r="71" spans="2:13" ht="12">
      <c r="B71" s="6" t="s">
        <v>116</v>
      </c>
      <c r="C71" s="7" t="s">
        <v>117</v>
      </c>
      <c r="D71" s="8">
        <v>79000</v>
      </c>
      <c r="E71" s="29">
        <f>71498.92</f>
        <v>71498.92</v>
      </c>
      <c r="F71" s="17">
        <f t="shared" si="0"/>
        <v>0.90504962025316449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2:13" ht="45">
      <c r="B72" s="18">
        <v>12</v>
      </c>
      <c r="C72" s="19" t="s">
        <v>118</v>
      </c>
      <c r="D72" s="22" t="s">
        <v>73</v>
      </c>
      <c r="E72" s="30" t="s">
        <v>73</v>
      </c>
      <c r="F72" s="22" t="s">
        <v>73</v>
      </c>
      <c r="G72" s="22" t="s">
        <v>73</v>
      </c>
      <c r="H72" s="22" t="s">
        <v>73</v>
      </c>
      <c r="I72" s="22" t="s">
        <v>73</v>
      </c>
      <c r="J72" s="22" t="s">
        <v>73</v>
      </c>
      <c r="K72" s="22" t="s">
        <v>73</v>
      </c>
      <c r="L72" s="22" t="s">
        <v>73</v>
      </c>
      <c r="M72" s="22" t="s">
        <v>73</v>
      </c>
    </row>
    <row r="73" spans="2:13" ht="45">
      <c r="B73" s="6" t="s">
        <v>119</v>
      </c>
      <c r="C73" s="7" t="s">
        <v>120</v>
      </c>
      <c r="D73" s="8">
        <v>145062.5</v>
      </c>
      <c r="E73" s="29">
        <f>0</f>
        <v>0</v>
      </c>
      <c r="F73" s="17">
        <f t="shared" ref="F73:F102" si="1">E73/D73</f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2:13" ht="22.5">
      <c r="B74" s="6" t="s">
        <v>121</v>
      </c>
      <c r="C74" s="14" t="s">
        <v>122</v>
      </c>
      <c r="D74" s="8">
        <v>145062.5</v>
      </c>
      <c r="E74" s="29">
        <f>0</f>
        <v>0</v>
      </c>
      <c r="F74" s="17">
        <f t="shared" si="1"/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</row>
    <row r="75" spans="2:13" ht="45">
      <c r="B75" s="6" t="s">
        <v>123</v>
      </c>
      <c r="C75" s="14" t="s">
        <v>124</v>
      </c>
      <c r="D75" s="8">
        <v>0</v>
      </c>
      <c r="E75" s="29">
        <f>0</f>
        <v>0</v>
      </c>
      <c r="F75" s="17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2:13" ht="45">
      <c r="B76" s="6" t="s">
        <v>125</v>
      </c>
      <c r="C76" s="7" t="s">
        <v>126</v>
      </c>
      <c r="D76" s="8">
        <v>2365000</v>
      </c>
      <c r="E76" s="29">
        <f>0</f>
        <v>0</v>
      </c>
      <c r="F76" s="17">
        <f t="shared" si="1"/>
        <v>0</v>
      </c>
      <c r="G76" s="8">
        <v>10000000</v>
      </c>
      <c r="H76" s="8">
        <v>4000000</v>
      </c>
      <c r="I76" s="8">
        <v>4000000</v>
      </c>
      <c r="J76" s="8">
        <v>0</v>
      </c>
      <c r="K76" s="8">
        <v>0</v>
      </c>
      <c r="L76" s="8">
        <v>0</v>
      </c>
      <c r="M76" s="8">
        <v>0</v>
      </c>
    </row>
    <row r="77" spans="2:13" ht="22.5">
      <c r="B77" s="6" t="s">
        <v>127</v>
      </c>
      <c r="C77" s="14" t="s">
        <v>122</v>
      </c>
      <c r="D77" s="8">
        <v>2365000</v>
      </c>
      <c r="E77" s="29">
        <f>0</f>
        <v>0</v>
      </c>
      <c r="F77" s="17">
        <f t="shared" si="1"/>
        <v>0</v>
      </c>
      <c r="G77" s="8">
        <v>10000000</v>
      </c>
      <c r="H77" s="8">
        <v>4000000</v>
      </c>
      <c r="I77" s="8">
        <v>4000000</v>
      </c>
      <c r="J77" s="8">
        <v>0</v>
      </c>
      <c r="K77" s="8">
        <v>0</v>
      </c>
      <c r="L77" s="8">
        <v>0</v>
      </c>
      <c r="M77" s="8">
        <v>0</v>
      </c>
    </row>
    <row r="78" spans="2:13" ht="45">
      <c r="B78" s="6" t="s">
        <v>128</v>
      </c>
      <c r="C78" s="14" t="s">
        <v>129</v>
      </c>
      <c r="D78" s="8">
        <v>0</v>
      </c>
      <c r="E78" s="29">
        <f>0</f>
        <v>0</v>
      </c>
      <c r="F78" s="17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</row>
    <row r="79" spans="2:13" ht="45">
      <c r="B79" s="6" t="s">
        <v>130</v>
      </c>
      <c r="C79" s="7" t="s">
        <v>131</v>
      </c>
      <c r="D79" s="8">
        <v>145062.5</v>
      </c>
      <c r="E79" s="29">
        <f>0</f>
        <v>0</v>
      </c>
      <c r="F79" s="17">
        <f t="shared" si="1"/>
        <v>0</v>
      </c>
      <c r="G79" s="8">
        <v>125665.12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  <row r="80" spans="2:13" ht="22.5">
      <c r="B80" s="6" t="s">
        <v>132</v>
      </c>
      <c r="C80" s="14" t="s">
        <v>133</v>
      </c>
      <c r="D80" s="8">
        <v>145062.5</v>
      </c>
      <c r="E80" s="29">
        <f>0</f>
        <v>0</v>
      </c>
      <c r="F80" s="17">
        <f t="shared" si="1"/>
        <v>0</v>
      </c>
      <c r="G80" s="8">
        <v>125665.12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</row>
    <row r="81" spans="2:13" ht="67.5">
      <c r="B81" s="6" t="s">
        <v>134</v>
      </c>
      <c r="C81" s="7" t="s">
        <v>135</v>
      </c>
      <c r="D81" s="8">
        <v>0</v>
      </c>
      <c r="E81" s="29">
        <f>0</f>
        <v>0</v>
      </c>
      <c r="F81" s="17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</row>
    <row r="82" spans="2:13" ht="45">
      <c r="B82" s="6" t="s">
        <v>136</v>
      </c>
      <c r="C82" s="7" t="s">
        <v>137</v>
      </c>
      <c r="D82" s="8">
        <v>3138611.25</v>
      </c>
      <c r="E82" s="29">
        <f>488283.4</f>
        <v>488283.4</v>
      </c>
      <c r="F82" s="17">
        <f t="shared" si="1"/>
        <v>0.15557307391923739</v>
      </c>
      <c r="G82" s="8">
        <v>14000000</v>
      </c>
      <c r="H82" s="8">
        <v>5000000</v>
      </c>
      <c r="I82" s="8">
        <v>5000000</v>
      </c>
      <c r="J82" s="8">
        <v>0</v>
      </c>
      <c r="K82" s="8">
        <v>0</v>
      </c>
      <c r="L82" s="8">
        <v>0</v>
      </c>
      <c r="M82" s="8">
        <v>0</v>
      </c>
    </row>
    <row r="83" spans="2:13" ht="22.5">
      <c r="B83" s="6" t="s">
        <v>138</v>
      </c>
      <c r="C83" s="14" t="s">
        <v>139</v>
      </c>
      <c r="D83" s="8">
        <v>2719270.72</v>
      </c>
      <c r="E83" s="29">
        <f>297234.23</f>
        <v>297234.23</v>
      </c>
      <c r="F83" s="17">
        <f t="shared" si="1"/>
        <v>0.10930659746889783</v>
      </c>
      <c r="G83" s="8">
        <v>10000000</v>
      </c>
      <c r="H83" s="8">
        <v>4000000</v>
      </c>
      <c r="I83" s="8">
        <v>4000000</v>
      </c>
      <c r="J83" s="8">
        <v>0</v>
      </c>
      <c r="K83" s="8">
        <v>0</v>
      </c>
      <c r="L83" s="8">
        <v>0</v>
      </c>
      <c r="M83" s="8">
        <v>0</v>
      </c>
    </row>
    <row r="84" spans="2:13" ht="67.5">
      <c r="B84" s="6" t="s">
        <v>140</v>
      </c>
      <c r="C84" s="7" t="s">
        <v>141</v>
      </c>
      <c r="D84" s="8">
        <v>0</v>
      </c>
      <c r="E84" s="29">
        <f>488283.4</f>
        <v>488283.4</v>
      </c>
      <c r="F84" s="17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</row>
    <row r="85" spans="2:13" ht="67.5">
      <c r="B85" s="6" t="s">
        <v>142</v>
      </c>
      <c r="C85" s="7" t="s">
        <v>143</v>
      </c>
      <c r="D85" s="8">
        <v>419340.53</v>
      </c>
      <c r="E85" s="29">
        <f>191049.17</f>
        <v>191049.17</v>
      </c>
      <c r="F85" s="17">
        <f t="shared" si="1"/>
        <v>0.4555943352291752</v>
      </c>
      <c r="G85" s="8">
        <v>4000000</v>
      </c>
      <c r="H85" s="8">
        <v>1000000</v>
      </c>
      <c r="I85" s="8">
        <v>1000000</v>
      </c>
      <c r="J85" s="8">
        <v>0</v>
      </c>
      <c r="K85" s="8">
        <v>0</v>
      </c>
      <c r="L85" s="8">
        <v>0</v>
      </c>
      <c r="M85" s="8">
        <v>0</v>
      </c>
    </row>
    <row r="86" spans="2:13" ht="33.75">
      <c r="B86" s="6" t="s">
        <v>144</v>
      </c>
      <c r="C86" s="7" t="s">
        <v>145</v>
      </c>
      <c r="D86" s="8">
        <v>0</v>
      </c>
      <c r="E86" s="29">
        <f>191049.17</f>
        <v>191049.17</v>
      </c>
      <c r="F86" s="17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2:13" ht="67.5">
      <c r="B87" s="6" t="s">
        <v>146</v>
      </c>
      <c r="C87" s="7" t="s">
        <v>147</v>
      </c>
      <c r="D87" s="8">
        <v>0</v>
      </c>
      <c r="E87" s="29">
        <f>191049.17</f>
        <v>191049.17</v>
      </c>
      <c r="F87" s="17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</row>
    <row r="88" spans="2:13" ht="33.75">
      <c r="B88" s="6" t="s">
        <v>148</v>
      </c>
      <c r="C88" s="7" t="s">
        <v>145</v>
      </c>
      <c r="D88" s="8">
        <v>0</v>
      </c>
      <c r="E88" s="29">
        <f>191049.17</f>
        <v>191049.17</v>
      </c>
      <c r="F88" s="17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</row>
    <row r="89" spans="2:13" ht="90">
      <c r="B89" s="6" t="s">
        <v>149</v>
      </c>
      <c r="C89" s="7" t="s">
        <v>150</v>
      </c>
      <c r="D89" s="8">
        <v>0</v>
      </c>
      <c r="E89" s="29">
        <f>274846.51</f>
        <v>274846.51</v>
      </c>
      <c r="F89" s="17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</row>
    <row r="90" spans="2:13" ht="33.75">
      <c r="B90" s="6" t="s">
        <v>151</v>
      </c>
      <c r="C90" s="7" t="s">
        <v>145</v>
      </c>
      <c r="D90" s="8">
        <v>0</v>
      </c>
      <c r="E90" s="29">
        <f>274846.51</f>
        <v>274846.51</v>
      </c>
      <c r="F90" s="17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</row>
    <row r="91" spans="2:13" ht="90">
      <c r="B91" s="6" t="s">
        <v>152</v>
      </c>
      <c r="C91" s="7" t="s">
        <v>153</v>
      </c>
      <c r="D91" s="8">
        <v>0</v>
      </c>
      <c r="E91" s="29">
        <f>274846.51</f>
        <v>274846.51</v>
      </c>
      <c r="F91" s="17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2:13" ht="33.75">
      <c r="B92" s="6" t="s">
        <v>154</v>
      </c>
      <c r="C92" s="7" t="s">
        <v>145</v>
      </c>
      <c r="D92" s="8">
        <v>0</v>
      </c>
      <c r="E92" s="29">
        <f>274846.51</f>
        <v>274846.51</v>
      </c>
      <c r="F92" s="17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</row>
    <row r="93" spans="2:13" ht="56.25">
      <c r="B93" s="18">
        <v>13</v>
      </c>
      <c r="C93" s="23" t="s">
        <v>155</v>
      </c>
      <c r="D93" s="22" t="s">
        <v>73</v>
      </c>
      <c r="E93" s="30" t="s">
        <v>73</v>
      </c>
      <c r="F93" s="22" t="s">
        <v>73</v>
      </c>
      <c r="G93" s="22" t="s">
        <v>73</v>
      </c>
      <c r="H93" s="22" t="s">
        <v>73</v>
      </c>
      <c r="I93" s="22" t="s">
        <v>73</v>
      </c>
      <c r="J93" s="22" t="s">
        <v>73</v>
      </c>
      <c r="K93" s="22" t="s">
        <v>73</v>
      </c>
      <c r="L93" s="22" t="s">
        <v>73</v>
      </c>
      <c r="M93" s="22" t="s">
        <v>73</v>
      </c>
    </row>
    <row r="94" spans="2:13" ht="67.5">
      <c r="B94" s="6" t="s">
        <v>156</v>
      </c>
      <c r="C94" s="7" t="s">
        <v>157</v>
      </c>
      <c r="D94" s="8">
        <v>0</v>
      </c>
      <c r="E94" s="29">
        <f>0</f>
        <v>0</v>
      </c>
      <c r="F94" s="17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</row>
    <row r="95" spans="2:13" ht="56.25">
      <c r="B95" s="6" t="s">
        <v>158</v>
      </c>
      <c r="C95" s="7" t="s">
        <v>159</v>
      </c>
      <c r="D95" s="8">
        <v>0</v>
      </c>
      <c r="E95" s="29">
        <f>0</f>
        <v>0</v>
      </c>
      <c r="F95" s="17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</row>
    <row r="96" spans="2:13" ht="33.75">
      <c r="B96" s="6" t="s">
        <v>160</v>
      </c>
      <c r="C96" s="7" t="s">
        <v>161</v>
      </c>
      <c r="D96" s="8">
        <v>0</v>
      </c>
      <c r="E96" s="29">
        <f>0</f>
        <v>0</v>
      </c>
      <c r="F96" s="17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2:13" ht="67.5">
      <c r="B97" s="6" t="s">
        <v>162</v>
      </c>
      <c r="C97" s="7" t="s">
        <v>163</v>
      </c>
      <c r="D97" s="8">
        <v>0</v>
      </c>
      <c r="E97" s="29">
        <f>0</f>
        <v>0</v>
      </c>
      <c r="F97" s="17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</row>
    <row r="98" spans="2:13" ht="56.25">
      <c r="B98" s="6" t="s">
        <v>164</v>
      </c>
      <c r="C98" s="7" t="s">
        <v>165</v>
      </c>
      <c r="D98" s="8">
        <v>0</v>
      </c>
      <c r="E98" s="29">
        <f>0</f>
        <v>0</v>
      </c>
      <c r="F98" s="17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</row>
    <row r="99" spans="2:13" ht="56.25">
      <c r="B99" s="6" t="s">
        <v>166</v>
      </c>
      <c r="C99" s="7" t="s">
        <v>167</v>
      </c>
      <c r="D99" s="8">
        <v>0</v>
      </c>
      <c r="E99" s="29">
        <f>0</f>
        <v>0</v>
      </c>
      <c r="F99" s="17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</row>
    <row r="100" spans="2:13" ht="33.75">
      <c r="B100" s="6" t="s">
        <v>168</v>
      </c>
      <c r="C100" s="7" t="s">
        <v>169</v>
      </c>
      <c r="D100" s="8">
        <v>0</v>
      </c>
      <c r="E100" s="29">
        <f>0</f>
        <v>0</v>
      </c>
      <c r="F100" s="17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2:13" ht="22.5">
      <c r="B101" s="18">
        <v>14</v>
      </c>
      <c r="C101" s="19" t="s">
        <v>170</v>
      </c>
      <c r="D101" s="22" t="s">
        <v>73</v>
      </c>
      <c r="E101" s="30" t="s">
        <v>73</v>
      </c>
      <c r="F101" s="22" t="s">
        <v>73</v>
      </c>
      <c r="G101" s="22" t="s">
        <v>73</v>
      </c>
      <c r="H101" s="22" t="s">
        <v>73</v>
      </c>
      <c r="I101" s="22" t="s">
        <v>73</v>
      </c>
      <c r="J101" s="22" t="s">
        <v>73</v>
      </c>
      <c r="K101" s="22" t="s">
        <v>73</v>
      </c>
      <c r="L101" s="22" t="s">
        <v>73</v>
      </c>
      <c r="M101" s="22" t="s">
        <v>73</v>
      </c>
    </row>
    <row r="102" spans="2:13" ht="45">
      <c r="B102" s="6" t="s">
        <v>171</v>
      </c>
      <c r="C102" s="7" t="s">
        <v>172</v>
      </c>
      <c r="D102" s="8">
        <v>800000</v>
      </c>
      <c r="E102" s="29">
        <f>800000</f>
        <v>800000</v>
      </c>
      <c r="F102" s="17">
        <f t="shared" si="1"/>
        <v>1</v>
      </c>
      <c r="G102" s="8">
        <v>1023818.14</v>
      </c>
      <c r="H102" s="8">
        <v>1000000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2:13" ht="22.5">
      <c r="B103" s="6" t="s">
        <v>173</v>
      </c>
      <c r="C103" s="7" t="s">
        <v>174</v>
      </c>
      <c r="D103" s="8">
        <v>0</v>
      </c>
      <c r="E103" s="29">
        <f>0</f>
        <v>0</v>
      </c>
      <c r="F103" s="17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2:13" ht="12">
      <c r="B104" s="6" t="s">
        <v>175</v>
      </c>
      <c r="C104" s="7" t="s">
        <v>176</v>
      </c>
      <c r="D104" s="8">
        <v>0</v>
      </c>
      <c r="E104" s="29">
        <f>0</f>
        <v>0</v>
      </c>
      <c r="F104" s="17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</row>
    <row r="105" spans="2:13" ht="22.5">
      <c r="B105" s="6" t="s">
        <v>177</v>
      </c>
      <c r="C105" s="7" t="s">
        <v>178</v>
      </c>
      <c r="D105" s="8">
        <v>0</v>
      </c>
      <c r="E105" s="29">
        <f>0</f>
        <v>0</v>
      </c>
      <c r="F105" s="17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2:13" ht="33.75">
      <c r="B106" s="6" t="s">
        <v>179</v>
      </c>
      <c r="C106" s="7" t="s">
        <v>180</v>
      </c>
      <c r="D106" s="8">
        <v>0</v>
      </c>
      <c r="E106" s="29">
        <f>0</f>
        <v>0</v>
      </c>
      <c r="F106" s="17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</row>
    <row r="107" spans="2:13" ht="22.5">
      <c r="B107" s="6" t="s">
        <v>181</v>
      </c>
      <c r="C107" s="7" t="s">
        <v>182</v>
      </c>
      <c r="D107" s="8">
        <v>0</v>
      </c>
      <c r="E107" s="29">
        <f>0</f>
        <v>0</v>
      </c>
      <c r="F107" s="17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</row>
    <row r="108" spans="2:13" ht="33.75">
      <c r="B108" s="6" t="s">
        <v>183</v>
      </c>
      <c r="C108" s="7" t="s">
        <v>184</v>
      </c>
      <c r="D108" s="8">
        <v>0</v>
      </c>
      <c r="E108" s="29">
        <f>0</f>
        <v>0</v>
      </c>
      <c r="F108" s="17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</row>
    <row r="109" spans="2:13" ht="22.5">
      <c r="B109" s="18">
        <v>15</v>
      </c>
      <c r="C109" s="19" t="s">
        <v>185</v>
      </c>
      <c r="D109" s="22" t="s">
        <v>73</v>
      </c>
      <c r="E109" s="30" t="s">
        <v>73</v>
      </c>
      <c r="F109" s="22" t="s">
        <v>73</v>
      </c>
      <c r="G109" s="22" t="s">
        <v>73</v>
      </c>
      <c r="H109" s="22" t="s">
        <v>73</v>
      </c>
      <c r="I109" s="22" t="s">
        <v>73</v>
      </c>
      <c r="J109" s="22" t="s">
        <v>73</v>
      </c>
      <c r="K109" s="22" t="s">
        <v>73</v>
      </c>
      <c r="L109" s="22" t="s">
        <v>73</v>
      </c>
      <c r="M109" s="22" t="s">
        <v>73</v>
      </c>
    </row>
    <row r="110" spans="2:13" ht="22.5">
      <c r="B110" s="6" t="s">
        <v>186</v>
      </c>
      <c r="C110" s="7" t="s">
        <v>187</v>
      </c>
      <c r="D110" s="8">
        <v>0</v>
      </c>
      <c r="E110" s="29">
        <f>0</f>
        <v>0</v>
      </c>
      <c r="F110" s="17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</row>
    <row r="111" spans="2:13" ht="22.5">
      <c r="B111" s="6" t="s">
        <v>188</v>
      </c>
      <c r="C111" s="7" t="s">
        <v>189</v>
      </c>
      <c r="D111" s="8">
        <v>0</v>
      </c>
      <c r="E111" s="29">
        <f>0</f>
        <v>0</v>
      </c>
      <c r="F111" s="17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</row>
    <row r="112" spans="2:13" ht="56.25">
      <c r="B112" s="6" t="s">
        <v>190</v>
      </c>
      <c r="C112" s="7" t="s">
        <v>191</v>
      </c>
      <c r="D112" s="8">
        <v>0</v>
      </c>
      <c r="E112" s="29">
        <f>0</f>
        <v>0</v>
      </c>
      <c r="F112" s="17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2:13" ht="45">
      <c r="B113" s="24">
        <v>16</v>
      </c>
      <c r="C113" s="25" t="s">
        <v>192</v>
      </c>
      <c r="D113" s="22" t="s">
        <v>73</v>
      </c>
      <c r="E113" s="30" t="s">
        <v>73</v>
      </c>
      <c r="F113" s="22" t="s">
        <v>73</v>
      </c>
      <c r="G113" s="22" t="s">
        <v>73</v>
      </c>
      <c r="H113" s="22" t="s">
        <v>73</v>
      </c>
      <c r="I113" s="22" t="s">
        <v>73</v>
      </c>
      <c r="J113" s="22" t="s">
        <v>73</v>
      </c>
      <c r="K113" s="22" t="s">
        <v>73</v>
      </c>
      <c r="L113" s="22" t="s">
        <v>73</v>
      </c>
      <c r="M113" s="22" t="s">
        <v>73</v>
      </c>
    </row>
  </sheetData>
  <mergeCells count="4">
    <mergeCell ref="B6:B7"/>
    <mergeCell ref="C6:C7"/>
    <mergeCell ref="F6:F7"/>
    <mergeCell ref="G6:M6"/>
  </mergeCells>
  <pageMargins left="0.19685039370078741" right="0.19685039370078741" top="0.55118110236220474" bottom="0.59055118110236227" header="0.31496062992125984" footer="0.31496062992125984"/>
  <pageSetup paperSize="9" orientation="landscape" horizontalDpi="0" verticalDpi="0" r:id="rId1"/>
  <headerFooter alignWithMargins="0">
    <oddHeader>&amp;CInformacja o kształtowaniu się Wieloletniej Prognozy Finansowej Gminy Skąpe za 2016 rok</oddHeader>
    <oddFooter>&amp;CStrona &amp;P z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2017-03-24T10:13:00Z</dcterms:modified>
</cp:coreProperties>
</file>